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04" yWindow="516" windowWidth="22716" windowHeight="8940" activeTab="0"/>
  </bookViews>
  <sheets>
    <sheet name="Rekapitulace stavby" sheetId="1" r:id="rId1"/>
    <sheet name="SO-01 - Bourání" sheetId="2" r:id="rId2"/>
    <sheet name="SO-02 - Komunikace, hledi..." sheetId="3" r:id="rId3"/>
    <sheet name="SO-03 - Víceúčelové hřiště" sheetId="4" r:id="rId4"/>
    <sheet name="SO-04 - Parkur" sheetId="5" r:id="rId5"/>
    <sheet name="SO-05 - Skatepark" sheetId="6" r:id="rId6"/>
    <sheet name="Skatepark" sheetId="14" r:id="rId7"/>
    <sheet name="SO-06 - Objekt zázemí" sheetId="7" r:id="rId8"/>
    <sheet name="SO-07 - Vstupní volnočaso..." sheetId="8" r:id="rId9"/>
    <sheet name="SO-08 - Sadové úpravy" sheetId="9" r:id="rId10"/>
    <sheet name="Sadové úpravy" sheetId="15" r:id="rId11"/>
    <sheet name="SO-09 - Oplocení" sheetId="10" r:id="rId12"/>
    <sheet name="SO-10 - Fitness pro seniory" sheetId="11" r:id="rId13"/>
    <sheet name="IO-01 - Areálové rozvody ..." sheetId="12" r:id="rId14"/>
    <sheet name="Elektro" sheetId="16" r:id="rId15"/>
    <sheet name="IO-02 - Dešťová kanalizace" sheetId="13" r:id="rId16"/>
    <sheet name="Dešťová kanalizace" sheetId="17" r:id="rId17"/>
  </sheets>
  <externalReferences>
    <externalReference r:id="rId20"/>
  </externalReferences>
  <definedNames>
    <definedName name="_xlnm._FilterDatabase" localSheetId="13" hidden="1">'IO-01 - Areálové rozvody ...'!$C$121:$K$132</definedName>
    <definedName name="_xlnm._FilterDatabase" localSheetId="15" hidden="1">'IO-02 - Dešťová kanalizace'!$C$122:$K$135</definedName>
    <definedName name="_xlnm._FilterDatabase" localSheetId="1" hidden="1">'SO-01 - Bourání'!$C$127:$K$241</definedName>
    <definedName name="_xlnm._FilterDatabase" localSheetId="2" hidden="1">'SO-02 - Komunikace, hledi...'!$C$131:$K$346</definedName>
    <definedName name="_xlnm._FilterDatabase" localSheetId="3" hidden="1">'SO-03 - Víceúčelové hřiště'!$C$131:$K$256</definedName>
    <definedName name="_xlnm._FilterDatabase" localSheetId="4" hidden="1">'SO-04 - Parkur'!$C$128:$K$203</definedName>
    <definedName name="_xlnm._FilterDatabase" localSheetId="5" hidden="1">'SO-05 - Skatepark'!$C$117:$K$121</definedName>
    <definedName name="_xlnm._FilterDatabase" localSheetId="7" hidden="1">'SO-06 - Objekt zázemí'!$C$122:$K$137</definedName>
    <definedName name="_xlnm._FilterDatabase" localSheetId="8" hidden="1">'SO-07 - Vstupní volnočaso...'!$C$129:$K$229</definedName>
    <definedName name="_xlnm._FilterDatabase" localSheetId="9" hidden="1">'SO-08 - Sadové úpravy'!$C$122:$K$135</definedName>
    <definedName name="_xlnm._FilterDatabase" localSheetId="11" hidden="1">'SO-09 - Oplocení'!$C$129:$K$174</definedName>
    <definedName name="_xlnm._FilterDatabase" localSheetId="12" hidden="1">'SO-10 - Fitness pro seniory'!$C$128:$K$179</definedName>
    <definedName name="cisloobjektu">'[1]Stavba'!$D$3</definedName>
    <definedName name="CisloStavebnihoRozpoctu">'[1]Stavba'!$D$4</definedName>
    <definedName name="NazevStavebnihoRozpoctu">'[1]Stavba'!$E$4</definedName>
    <definedName name="_xlnm.Print_Area" localSheetId="13">'IO-01 - Areálové rozvody ...'!$C$4:$J$76,'IO-01 - Areálové rozvody ...'!$C$82:$J$103,'IO-01 - Areálové rozvody ...'!$C$109:$J$132</definedName>
    <definedName name="_xlnm.Print_Area" localSheetId="15">'IO-02 - Dešťová kanalizace'!$C$4:$J$76,'IO-02 - Dešťová kanalizace'!$C$82:$J$104,'IO-02 - Dešťová kanalizace'!$C$110:$J$135</definedName>
    <definedName name="_xlnm.Print_Area" localSheetId="0">'Rekapitulace stavby'!$D$4:$AO$76,'Rekapitulace stavby'!$C$82:$AQ$107</definedName>
    <definedName name="_xlnm.Print_Area" localSheetId="1">'SO-01 - Bourání'!$C$4:$J$76,'SO-01 - Bourání'!$C$82:$J$109,'SO-01 - Bourání'!$C$115:$J$241</definedName>
    <definedName name="_xlnm.Print_Area" localSheetId="2">'SO-02 - Komunikace, hledi...'!$C$4:$J$76,'SO-02 - Komunikace, hledi...'!$C$82:$J$113,'SO-02 - Komunikace, hledi...'!$C$119:$J$346</definedName>
    <definedName name="_xlnm.Print_Area" localSheetId="3">'SO-03 - Víceúčelové hřiště'!$C$4:$J$76,'SO-03 - Víceúčelové hřiště'!$C$82:$J$113,'SO-03 - Víceúčelové hřiště'!$C$119:$J$256</definedName>
    <definedName name="_xlnm.Print_Area" localSheetId="4">'SO-04 - Parkur'!$C$4:$J$76,'SO-04 - Parkur'!$C$82:$J$110,'SO-04 - Parkur'!$C$116:$J$203</definedName>
    <definedName name="_xlnm.Print_Area" localSheetId="5">'SO-05 - Skatepark'!$C$4:$J$76,'SO-05 - Skatepark'!$C$82:$J$99,'SO-05 - Skatepark'!$C$105:$J$121</definedName>
    <definedName name="_xlnm.Print_Area" localSheetId="7">'SO-06 - Objekt zázemí'!$C$4:$J$76,'SO-06 - Objekt zázemí'!$C$82:$J$104,'SO-06 - Objekt zázemí'!$C$110:$J$137</definedName>
    <definedName name="_xlnm.Print_Area" localSheetId="8">'SO-07 - Vstupní volnočaso...'!$C$4:$J$76,'SO-07 - Vstupní volnočaso...'!$C$82:$J$111,'SO-07 - Vstupní volnočaso...'!$C$117:$J$229</definedName>
    <definedName name="_xlnm.Print_Area" localSheetId="9">'SO-08 - Sadové úpravy'!$C$4:$J$76,'SO-08 - Sadové úpravy'!$C$82:$J$104,'SO-08 - Sadové úpravy'!$C$110:$J$135</definedName>
    <definedName name="_xlnm.Print_Area" localSheetId="11">'SO-09 - Oplocení'!$C$4:$J$76,'SO-09 - Oplocení'!$C$82:$J$111,'SO-09 - Oplocení'!$C$117:$J$174</definedName>
    <definedName name="_xlnm.Print_Area" localSheetId="12">'SO-10 - Fitness pro seniory'!$C$4:$J$76,'SO-10 - Fitness pro seniory'!$C$82:$J$110,'SO-10 - Fitness pro seniory'!$C$116:$J$179</definedName>
    <definedName name="_xlnm.Print_Titles" localSheetId="0">'Rekapitulace stavby'!$92:$92</definedName>
    <definedName name="_xlnm.Print_Titles" localSheetId="1">'SO-01 - Bourání'!$127:$127</definedName>
    <definedName name="_xlnm.Print_Titles" localSheetId="3">'SO-03 - Víceúčelové hřiště'!$131:$131</definedName>
    <definedName name="_xlnm.Print_Titles" localSheetId="4">'SO-04 - Parkur'!$128:$128</definedName>
    <definedName name="_xlnm.Print_Titles" localSheetId="5">'SO-05 - Skatepark'!$117:$117</definedName>
    <definedName name="_xlnm.Print_Titles" localSheetId="7">'SO-06 - Objekt zázemí'!$122:$122</definedName>
    <definedName name="_xlnm.Print_Titles" localSheetId="8">'SO-07 - Vstupní volnočaso...'!$129:$129</definedName>
    <definedName name="_xlnm.Print_Titles" localSheetId="9">'SO-08 - Sadové úpravy'!$122:$122</definedName>
    <definedName name="_xlnm.Print_Titles" localSheetId="11">'SO-09 - Oplocení'!$129:$129</definedName>
    <definedName name="_xlnm.Print_Titles" localSheetId="12">'SO-10 - Fitness pro seniory'!$128:$128</definedName>
    <definedName name="_xlnm.Print_Titles" localSheetId="13">'IO-01 - Areálové rozvody ...'!$121:$121</definedName>
    <definedName name="_xlnm.Print_Titles" localSheetId="15">'IO-02 - Dešťová kanalizace'!$122:$122</definedName>
  </definedNames>
  <calcPr calcId="124519"/>
</workbook>
</file>

<file path=xl/sharedStrings.xml><?xml version="1.0" encoding="utf-8"?>
<sst xmlns="http://schemas.openxmlformats.org/spreadsheetml/2006/main" count="10639" uniqueCount="1740">
  <si>
    <t>Export Komplet</t>
  </si>
  <si>
    <t/>
  </si>
  <si>
    <t>2.0</t>
  </si>
  <si>
    <t>ZAMOK</t>
  </si>
  <si>
    <t>False</t>
  </si>
  <si>
    <t>{290e158e-69d3-48bb-aee0-f59289f937ca}</t>
  </si>
  <si>
    <t>0,01</t>
  </si>
  <si>
    <t>21</t>
  </si>
  <si>
    <t>15</t>
  </si>
  <si>
    <t>REKAPITULACE STAVBY</t>
  </si>
  <si>
    <t>v ---  níže se nacházejí doplnkové a pomocné údaje k sestavám  --- v</t>
  </si>
  <si>
    <t>Návod na vyplnění</t>
  </si>
  <si>
    <t>0,001</t>
  </si>
  <si>
    <t>Kód:</t>
  </si>
  <si>
    <t>22-002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</si>
  <si>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</si>
  <si>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</si>
  <si>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III. etapa revitalizace Letního cvičiště Louny</t>
  </si>
  <si>
    <t>KSO:</t>
  </si>
  <si>
    <t>CC-CZ:</t>
  </si>
  <si>
    <t>Místo:</t>
  </si>
  <si>
    <t>Louny</t>
  </si>
  <si>
    <t>Datum:</t>
  </si>
  <si>
    <t>20. 11. 2020</t>
  </si>
  <si>
    <t>Zadavatel:</t>
  </si>
  <si>
    <t>IČ:</t>
  </si>
  <si>
    <t>Město Louny</t>
  </si>
  <si>
    <t>DIČ:</t>
  </si>
  <si>
    <t>Uchazeč:</t>
  </si>
  <si>
    <t>Vyplň údaj</t>
  </si>
  <si>
    <t>Projektant:</t>
  </si>
  <si>
    <t>Sportovní projekty s.r.o.</t>
  </si>
  <si>
    <t>True</t>
  </si>
  <si>
    <t>Zpracovatel:</t>
  </si>
  <si>
    <t>F.Pecka</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</si>
  <si>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</si>
  <si>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</si>
  <si>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</si>
  <si>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</si>
  <si>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</si>
  <si>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</si>
  <si>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</si>
  <si>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</si>
  <si>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</si>
  <si>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</si>
  <si>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</si>
  <si>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</si>
  <si>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</si>
  <si>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</si>
  <si>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</si>
  <si>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</si>
  <si>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</si>
  <si>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</si>
  <si>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</si>
  <si>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</si>
  <si>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</si>
  <si>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</si>
  <si>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</si>
  <si>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</si>
  <si>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</si>
  <si>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</si>
  <si>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</si>
  <si>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</si>
  <si>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</si>
  <si>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</si>
  <si>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</si>
  <si>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</si>
  <si>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</si>
  <si>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</si>
  <si>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</si>
  <si>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</si>
  <si>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</si>
  <si>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</si>
  <si>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</si>
  <si>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</si>
  <si>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</si>
  <si>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</si>
  <si>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</si>
  <si>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</si>
  <si>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</si>
  <si>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</si>
  <si>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SO-01</t>
  </si>
  <si>
    <t>Bourání</t>
  </si>
  <si>
    <t>STA</t>
  </si>
  <si>
    <t>1</t>
  </si>
  <si>
    <t>{cc3f436d-6a07-49fd-a13c-d8fb474db64d}</t>
  </si>
  <si>
    <t>2</t>
  </si>
  <si>
    <t>SO-02</t>
  </si>
  <si>
    <t>Komunikace, hlediště, terénní úpravy</t>
  </si>
  <si>
    <t>{c0272510-7bce-4ed8-80b1-65e7bc960adc}</t>
  </si>
  <si>
    <t>SO-03</t>
  </si>
  <si>
    <t>Víceúčelové hřiště</t>
  </si>
  <si>
    <t>{898ebfda-4c4a-4c2e-9f12-caef57e11932}</t>
  </si>
  <si>
    <t>SO-04</t>
  </si>
  <si>
    <t>Parkur</t>
  </si>
  <si>
    <t>{681d4ac8-0ac0-4b63-80d1-1857f9ddfd84}</t>
  </si>
  <si>
    <t>SO-05</t>
  </si>
  <si>
    <t>Skatepark</t>
  </si>
  <si>
    <t>{b9471e22-5a79-4d7b-9f34-4442375c9f77}</t>
  </si>
  <si>
    <t>SO-06</t>
  </si>
  <si>
    <t>Objekt zázemí</t>
  </si>
  <si>
    <t>{d82b7aa2-b205-46d9-a6f8-459a085ec04e}</t>
  </si>
  <si>
    <t>SO-07</t>
  </si>
  <si>
    <t>Vstupní volnočasová plocha</t>
  </si>
  <si>
    <t>{04e6c923-3da0-4523-b982-4b1fe4ec2603}</t>
  </si>
  <si>
    <t>SO-08</t>
  </si>
  <si>
    <t>Sadové úpravy</t>
  </si>
  <si>
    <t>{a08ed9ed-e3a4-4939-bdef-bc163a9ed255}</t>
  </si>
  <si>
    <t>SO-09</t>
  </si>
  <si>
    <t>Oplocení</t>
  </si>
  <si>
    <t>{38a1a6cb-a97b-48db-b24a-79d24447e6e0}</t>
  </si>
  <si>
    <t>SO-10</t>
  </si>
  <si>
    <t>Fitness pro seniory</t>
  </si>
  <si>
    <t>{fced7712-4ef4-4c4e-acbb-b0fa160406b5}</t>
  </si>
  <si>
    <t>IO-01</t>
  </si>
  <si>
    <t>Areálové rozvody NN, osvětlení sportovišť</t>
  </si>
  <si>
    <t>{8c6bc6cb-db4c-45fa-9ebb-62780d1de179}</t>
  </si>
  <si>
    <t>IO-02</t>
  </si>
  <si>
    <t>Dešťová kanalizace</t>
  </si>
  <si>
    <t>{97fb2dfb-69ca-4573-9b9f-491a0e020dfb}</t>
  </si>
  <si>
    <t>KRYCÍ LIST SOUPISU PRACÍ</t>
  </si>
  <si>
    <t>Objekt:</t>
  </si>
  <si>
    <t>SO-01 - Bourání</t>
  </si>
  <si>
    <t>REKAPITULACE ČLENĚNÍ SOUPISU PRACÍ</t>
  </si>
  <si>
    <t>Kód dílu - Popis</t>
  </si>
  <si>
    <t>Cena celkem [CZK]</t>
  </si>
  <si>
    <t>Náklady ze soupisu prací</t>
  </si>
  <si>
    <t>-1</t>
  </si>
  <si>
    <t>HSV - Práce a dodávky HSV</t>
  </si>
  <si>
    <t xml:space="preserve">    1 - Zemní práce</t>
  </si>
  <si>
    <t xml:space="preserve">    9 - Ostatní konstrukce a práce, bourání</t>
  </si>
  <si>
    <t xml:space="preserve">    997 - Přesun sutě</t>
  </si>
  <si>
    <t xml:space="preserve">    998 - Přesun hmot</t>
  </si>
  <si>
    <t>PSV - Práce a dodávky PSV</t>
  </si>
  <si>
    <t xml:space="preserve">    767 - Konstrukce zámečnické</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</si>
  <si>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</si>
  <si>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</si>
  <si>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</si>
  <si>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</si>
  <si>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</si>
  <si>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</si>
  <si>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</si>
  <si>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</si>
  <si>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</si>
  <si>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</si>
  <si>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</si>
  <si>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</si>
  <si>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</si>
  <si>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</si>
  <si>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</si>
  <si>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</si>
  <si>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</si>
  <si>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</si>
  <si>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</si>
  <si>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</si>
  <si>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</si>
  <si>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</si>
  <si>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</si>
  <si>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113106125</t>
  </si>
  <si>
    <t xml:space="preserve">Rozebrání dlažeb z vegetačních dlaždic betonových komunikací pro pěší </t>
  </si>
  <si>
    <t>m2</t>
  </si>
  <si>
    <t>4</t>
  </si>
  <si>
    <t>-216272929</t>
  </si>
  <si>
    <t>VV</t>
  </si>
  <si>
    <t>39,0*0,30+18,0</t>
  </si>
  <si>
    <t>113107113</t>
  </si>
  <si>
    <t>Odstranění podkladu z kameniva těženého tl 300 mm ručně</t>
  </si>
  <si>
    <t>-165539515</t>
  </si>
  <si>
    <t>"mlatová cesta" 6,0*1,40</t>
  </si>
  <si>
    <t>3</t>
  </si>
  <si>
    <t>113107245</t>
  </si>
  <si>
    <t>Odstranění podkladu živičného tl 250 mm strojně pl přes 200 m2</t>
  </si>
  <si>
    <t>-2047096222</t>
  </si>
  <si>
    <t>1756,0</t>
  </si>
  <si>
    <t>113202111</t>
  </si>
  <si>
    <t>Vytrhání obrub krajníků nebo obrubníků stojatých</t>
  </si>
  <si>
    <t>m</t>
  </si>
  <si>
    <t>-1058401058</t>
  </si>
  <si>
    <t>5</t>
  </si>
  <si>
    <t>122251104</t>
  </si>
  <si>
    <t>Odkopávky a prokopávky nezapažené v hornině třídy těžitelnosti I, skupiny 3 objem do 500 m3 strojně</t>
  </si>
  <si>
    <t>m3</t>
  </si>
  <si>
    <t>1926587192</t>
  </si>
  <si>
    <t>v místě hlediště</t>
  </si>
  <si>
    <t>"řez 22-22"  7,50*(17,40+3,70)</t>
  </si>
  <si>
    <t>"řez 1-1"  7,50*5,20</t>
  </si>
  <si>
    <t>"řez 2-2"  14,0*1,40</t>
  </si>
  <si>
    <t>"řez 4-4"  8,50*1,60</t>
  </si>
  <si>
    <t>"řez 6-6" 12,0*0,70</t>
  </si>
  <si>
    <t>"řez 6-6"  10,0*0,40</t>
  </si>
  <si>
    <t>"řez 7-7"  12,0*1,10</t>
  </si>
  <si>
    <t>"řez 8-8"  12,0*3,20</t>
  </si>
  <si>
    <t>"řez 9-9"  13,0*2,50</t>
  </si>
  <si>
    <t>"řez 10-10"  15,0*2,40</t>
  </si>
  <si>
    <t>"řez 11-11"  14,0*1,40</t>
  </si>
  <si>
    <t>"řez 12-12"  8,50*0,70</t>
  </si>
  <si>
    <t>"řez 13-13"  8,0*0,70</t>
  </si>
  <si>
    <t>"řez 14-14"  7,50*0,60</t>
  </si>
  <si>
    <t>"řez 15-15"  9,0*0,60</t>
  </si>
  <si>
    <t>"řez 16-16"  9,0*0,70</t>
  </si>
  <si>
    <t>"řez 18-18"  9,0*1,40</t>
  </si>
  <si>
    <t>Mezisoučet</t>
  </si>
  <si>
    <t>v místě komunikace</t>
  </si>
  <si>
    <t>108,0*0,30</t>
  </si>
  <si>
    <t>v místě víceúčelového hřiště</t>
  </si>
  <si>
    <t>1756,0*0,15</t>
  </si>
  <si>
    <t>Součet</t>
  </si>
  <si>
    <t>6</t>
  </si>
  <si>
    <t>129951121</t>
  </si>
  <si>
    <t>Bourání zdiva z betonu prostého neprokládaného v odkopávkách nebo prokopávkách strojně</t>
  </si>
  <si>
    <t>327099870</t>
  </si>
  <si>
    <t>"základ pod cihelnou zdí" 6,40*0,60*0,80</t>
  </si>
  <si>
    <t>7</t>
  </si>
  <si>
    <t>162351103</t>
  </si>
  <si>
    <t>Vodorovné přemístění do 500 m výkopku/sypaniny z horniny třídy těžitelnosti I, skupiny 1 až 3</t>
  </si>
  <si>
    <t>-773762553</t>
  </si>
  <si>
    <t>vodorovné přemístění na deponii (bude použito zpět pro násypy)</t>
  </si>
  <si>
    <t>718,7</t>
  </si>
  <si>
    <t>8</t>
  </si>
  <si>
    <t>171251201</t>
  </si>
  <si>
    <t>Uložení sypaniny na skládky nebo meziskládky</t>
  </si>
  <si>
    <t>-906115226</t>
  </si>
  <si>
    <t>9</t>
  </si>
  <si>
    <t>Ostatní konstrukce a práce, bourání</t>
  </si>
  <si>
    <t>965042231</t>
  </si>
  <si>
    <t>Bourání podkladů pod dlažby nebo mazanin betonových nebo z litého asfaltu tl přes 100 mm pl do 4 m2</t>
  </si>
  <si>
    <t>-493241247</t>
  </si>
  <si>
    <t>"hřiště na ruské kuželky" 1,80*1,80*0,24</t>
  </si>
  <si>
    <t>10</t>
  </si>
  <si>
    <t>965082923</t>
  </si>
  <si>
    <t>Odstranění násypů pod podlahami tl do 100 mm pl přes 2 m2</t>
  </si>
  <si>
    <t>870572508</t>
  </si>
  <si>
    <t>"škvárový násyp pod podlahami" 1756,0*0,10</t>
  </si>
  <si>
    <t>11</t>
  </si>
  <si>
    <t>966008211</t>
  </si>
  <si>
    <t>Bourání odvodňovacího žlabu z betonových příkopových tvárnic š do 500 mm</t>
  </si>
  <si>
    <t>-824428814</t>
  </si>
  <si>
    <t>12</t>
  </si>
  <si>
    <t>966049831R</t>
  </si>
  <si>
    <t>Rozebrání desek betonových</t>
  </si>
  <si>
    <t>-580641924</t>
  </si>
  <si>
    <t>"demontáž lezecí stěny" 5,0*3,0</t>
  </si>
  <si>
    <t>13</t>
  </si>
  <si>
    <t>966071711</t>
  </si>
  <si>
    <t>Bourání sloupků a vzpěr plotových ocelových do 2,5 m zabetonovaných</t>
  </si>
  <si>
    <t>kus</t>
  </si>
  <si>
    <t>-487487564</t>
  </si>
  <si>
    <t>14</t>
  </si>
  <si>
    <t>966071822</t>
  </si>
  <si>
    <t>Rozebrání oplocení z drátěného pletiva se čtvercovými oky výšky do 2,0 m</t>
  </si>
  <si>
    <t>-2017137176</t>
  </si>
  <si>
    <t>966072811R</t>
  </si>
  <si>
    <t xml:space="preserve">Rozebrání oplocení na ocelové sloupky </t>
  </si>
  <si>
    <t>-887116082</t>
  </si>
  <si>
    <t>"hrazení hřiště na ruské kuželky" 18,0</t>
  </si>
  <si>
    <t>16</t>
  </si>
  <si>
    <t>981332111R</t>
  </si>
  <si>
    <t>Demolice ocelových konstrukcí hal, technologických zařízení apod.</t>
  </si>
  <si>
    <t>t</t>
  </si>
  <si>
    <t>-1490065956</t>
  </si>
  <si>
    <t>střídací lavice s přístřeškem</t>
  </si>
  <si>
    <t>17,50*3,0*3,0*0,100</t>
  </si>
  <si>
    <t>6,0*1,0*3,0*0,100</t>
  </si>
  <si>
    <t>výsledková tabule</t>
  </si>
  <si>
    <t>5,0*3,0*0,050</t>
  </si>
  <si>
    <t>rozvodná skříň elektro</t>
  </si>
  <si>
    <t>1*0,200</t>
  </si>
  <si>
    <t>skateboardové rampy</t>
  </si>
  <si>
    <t>4,0*2,0*0,150</t>
  </si>
  <si>
    <t>5,0*2,50*0,15</t>
  </si>
  <si>
    <t>5,50*1,0*0,150</t>
  </si>
  <si>
    <t>3,50*2,0*0,150</t>
  </si>
  <si>
    <t>(6,0*2,50+4,0*2,0)*0,150</t>
  </si>
  <si>
    <t>(3,50*10,0+1,50*1,0)*0,150</t>
  </si>
  <si>
    <t>17</t>
  </si>
  <si>
    <t>981511112</t>
  </si>
  <si>
    <t>Demolice konstrukcí objektů zděných na MC postupným rozebíráním</t>
  </si>
  <si>
    <t>-535614133</t>
  </si>
  <si>
    <t>"v.č.D1.1.2" 5,70</t>
  </si>
  <si>
    <t>18</t>
  </si>
  <si>
    <t>981511114</t>
  </si>
  <si>
    <t>Demolice konstrukcí objektů z betonu železového postupným rozebíráním</t>
  </si>
  <si>
    <t>2086833</t>
  </si>
  <si>
    <t>"v.č.D1.1.2" 355,0</t>
  </si>
  <si>
    <t>19</t>
  </si>
  <si>
    <t>981511116</t>
  </si>
  <si>
    <t>Demolice konstrukcí objektů z betonu prostého postupným rozebíráním</t>
  </si>
  <si>
    <t>788983994</t>
  </si>
  <si>
    <t>"v.č.D1.1.2" 86,0</t>
  </si>
  <si>
    <t>20</t>
  </si>
  <si>
    <t>9851001</t>
  </si>
  <si>
    <t>Demontáž lampy areálového osvětlení</t>
  </si>
  <si>
    <t>ks</t>
  </si>
  <si>
    <t>-926983817</t>
  </si>
  <si>
    <t>9851002</t>
  </si>
  <si>
    <t>Demontáž venkovní sprchy</t>
  </si>
  <si>
    <t>1348297548</t>
  </si>
  <si>
    <t>22</t>
  </si>
  <si>
    <t>9851005</t>
  </si>
  <si>
    <t>Ostatní neměřitelné bourací práce</t>
  </si>
  <si>
    <t>kpl</t>
  </si>
  <si>
    <t>-1221072266</t>
  </si>
  <si>
    <t>997</t>
  </si>
  <si>
    <t>Přesun sutě</t>
  </si>
  <si>
    <t>23</t>
  </si>
  <si>
    <t>997013111</t>
  </si>
  <si>
    <t>Vnitrostaveništní doprava suti a vybouraných hmot pro budovy v do 6 m s použitím mechanizace</t>
  </si>
  <si>
    <t>-1186247273</t>
  </si>
  <si>
    <t>24</t>
  </si>
  <si>
    <t>997013501</t>
  </si>
  <si>
    <t>Odvoz suti a vybouraných hmot na skládku nebo meziskládku do 1 km se složením</t>
  </si>
  <si>
    <t>-2012313856</t>
  </si>
  <si>
    <t>25</t>
  </si>
  <si>
    <t>997013509</t>
  </si>
  <si>
    <t>Příplatek k odvozu suti a vybouraných hmot na skládku ZKD 1 km přes 1 km</t>
  </si>
  <si>
    <t>728497073</t>
  </si>
  <si>
    <t>2393,069*19</t>
  </si>
  <si>
    <t>39</t>
  </si>
  <si>
    <t>997100000</t>
  </si>
  <si>
    <t>Prodej kovového odpadu do sběrných surovin</t>
  </si>
  <si>
    <t>2135748750</t>
  </si>
  <si>
    <t>výtěžek bude poukázán na účet investora, doprava kovového odpadu je započtena v položkách odvozu suti</t>
  </si>
  <si>
    <t>45,661</t>
  </si>
  <si>
    <t>26</t>
  </si>
  <si>
    <t>997013601</t>
  </si>
  <si>
    <t>Poplatek za uložení na skládce (skládkovné) stavebního odpadu betonového kód odpadu 17 01 01</t>
  </si>
  <si>
    <t>539208563</t>
  </si>
  <si>
    <t>27</t>
  </si>
  <si>
    <t>997013602</t>
  </si>
  <si>
    <t>Poplatek za uložení na skládce (skládkovné) stavebního odpadu železobetonového kód odpadu 17 01 01</t>
  </si>
  <si>
    <t>1571627243</t>
  </si>
  <si>
    <t>28</t>
  </si>
  <si>
    <t>997013603</t>
  </si>
  <si>
    <t>Poplatek za uložení na skládce (skládkovné) stavebního odpadu cihelného kód odpadu 17 01 02</t>
  </si>
  <si>
    <t>-125231532</t>
  </si>
  <si>
    <t>29</t>
  </si>
  <si>
    <t>997013631</t>
  </si>
  <si>
    <t>Poplatek za uložení na skládce (skládkovné) stavebního odpadu směsného kód odpadu 17 09 04</t>
  </si>
  <si>
    <t>819766702</t>
  </si>
  <si>
    <t>30</t>
  </si>
  <si>
    <t>997013645</t>
  </si>
  <si>
    <t>Poplatek za uložení na skládce (skládkovné) odpadu asfaltového  kód odpadu 17 03 02</t>
  </si>
  <si>
    <t>1519703322</t>
  </si>
  <si>
    <t>998</t>
  </si>
  <si>
    <t>Přesun hmot</t>
  </si>
  <si>
    <t>31</t>
  </si>
  <si>
    <t>998225111</t>
  </si>
  <si>
    <t>Přesun hmot pro pozemní komunikace s krytem z kamene, monolitickým betonovým nebo živičným</t>
  </si>
  <si>
    <t>-677847200</t>
  </si>
  <si>
    <t>PSV</t>
  </si>
  <si>
    <t>Práce a dodávky PSV</t>
  </si>
  <si>
    <t>767</t>
  </si>
  <si>
    <t>Konstrukce zámečnické</t>
  </si>
  <si>
    <t>32</t>
  </si>
  <si>
    <t>767151810R</t>
  </si>
  <si>
    <t>Demontáž příček přestavitelných - hrazení</t>
  </si>
  <si>
    <t>1476915605</t>
  </si>
  <si>
    <t>"hrazení hokejbal.hřiště" (52,0+26,0)*2*1,0</t>
  </si>
  <si>
    <t>33</t>
  </si>
  <si>
    <t>767161813</t>
  </si>
  <si>
    <t>Demontáž zábradlí rovného nerozebíratelného hmotnosti 1 m zábradlí do 20 kg do suti</t>
  </si>
  <si>
    <t>698874117</t>
  </si>
  <si>
    <t>"zábradlí tribuny" 142,0</t>
  </si>
  <si>
    <t>"zábradlí u sokolovny" 6,60</t>
  </si>
  <si>
    <t>34</t>
  </si>
  <si>
    <t>767661811R</t>
  </si>
  <si>
    <t>Demontáž oplocení z ocelové tyčoviny</t>
  </si>
  <si>
    <t>1558400497</t>
  </si>
  <si>
    <t>(4,56+7,0+5,36)*2,0</t>
  </si>
  <si>
    <t>VRN</t>
  </si>
  <si>
    <t>Vedlejší rozpočtové náklady</t>
  </si>
  <si>
    <t>VRN1</t>
  </si>
  <si>
    <t>Průzkumné, geodetické a projektové práce</t>
  </si>
  <si>
    <t>35</t>
  </si>
  <si>
    <t>012002000</t>
  </si>
  <si>
    <t>Geodetické práce - vytýčení objektu</t>
  </si>
  <si>
    <t>1024</t>
  </si>
  <si>
    <t>53045228</t>
  </si>
  <si>
    <t>VRN3</t>
  </si>
  <si>
    <t>Zařízení staveniště</t>
  </si>
  <si>
    <t>36</t>
  </si>
  <si>
    <t>030001000</t>
  </si>
  <si>
    <t>%</t>
  </si>
  <si>
    <t>1272854268</t>
  </si>
  <si>
    <t>VRN4</t>
  </si>
  <si>
    <t>Inženýrská činnost</t>
  </si>
  <si>
    <t>37</t>
  </si>
  <si>
    <t>040001000</t>
  </si>
  <si>
    <t>566470162</t>
  </si>
  <si>
    <t>VRN9</t>
  </si>
  <si>
    <t>Ostatní náklady</t>
  </si>
  <si>
    <t>38</t>
  </si>
  <si>
    <t>090001000</t>
  </si>
  <si>
    <t>Kompletační činnost</t>
  </si>
  <si>
    <t>951741388</t>
  </si>
  <si>
    <t>SO-02 - Komunikace, hlediště, terénní úpravy</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</si>
  <si>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</si>
  <si>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</si>
  <si>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</si>
  <si>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</si>
  <si>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</si>
  <si>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711 - Izolace proti vodě, vlhkosti a plynům</t>
  </si>
  <si>
    <t>132212111</t>
  </si>
  <si>
    <t>Hloubení rýh š do 800 mm v soudržných horninách třídy těžitelnosti I, skupiny 3 ručně</t>
  </si>
  <si>
    <t>2129548667</t>
  </si>
  <si>
    <t>pod schody</t>
  </si>
  <si>
    <t>3,40*0,35*0,80</t>
  </si>
  <si>
    <t>3,40*0,30*0,60</t>
  </si>
  <si>
    <t>2,0*0,35*0,80</t>
  </si>
  <si>
    <t>2,0*0,30*0,60</t>
  </si>
  <si>
    <t>pod opěrné stěny</t>
  </si>
  <si>
    <t>"statika řez 6-6" 12,50*0,60*0,70</t>
  </si>
  <si>
    <t>"statika řez 4-4" 53,50*0,50*0,80</t>
  </si>
  <si>
    <t>"statika řez 15-15" 23,70*0,40*0,50</t>
  </si>
  <si>
    <t>"statika řez 11-11" 15,30*0,50*0,40</t>
  </si>
  <si>
    <t>"statika řez 12-12" 5,50*0,60*0,75</t>
  </si>
  <si>
    <t>"statika řez 8-8" 17,0*0,50*0,80</t>
  </si>
  <si>
    <t>"statika řez 22-22" 10,0*0,60*0,80</t>
  </si>
  <si>
    <t>133212011</t>
  </si>
  <si>
    <t>Hloubení šachet v hornině třídy těžitelnosti I, skupiny 3, plocha výkopu do 4 m2 ručně</t>
  </si>
  <si>
    <t>-1255711876</t>
  </si>
  <si>
    <t>0,30*0,30*0,80*2</t>
  </si>
  <si>
    <t>-2024782873</t>
  </si>
  <si>
    <t>přemístění sypaniny z deponie na místo zásypu</t>
  </si>
  <si>
    <t>"výměra výkopu z SO-01" 718,70</t>
  </si>
  <si>
    <t>"výměra výkopu z SO-03" 19,973</t>
  </si>
  <si>
    <t>"výměra výkopu z SO-04" 4,58</t>
  </si>
  <si>
    <t>"výměra výkopu z SO-07" 10,099</t>
  </si>
  <si>
    <t>"výměra výkopu z SO-09" 2,592</t>
  </si>
  <si>
    <t>"výměra výkopu z SO-10" 3,705</t>
  </si>
  <si>
    <t>přemístění sypaniny na deponii a zpět</t>
  </si>
  <si>
    <t>"výměra výkopu z SO-02" 51,153*2</t>
  </si>
  <si>
    <t>167151111</t>
  </si>
  <si>
    <t>Nakládání výkopku z hornin třídy těžitelnosti I, skupiny 1 až 3 přes 100 m3</t>
  </si>
  <si>
    <t>-598892139</t>
  </si>
  <si>
    <t>"výměra výkopu z SO-02" 51,153</t>
  </si>
  <si>
    <t>171151101</t>
  </si>
  <si>
    <t>Hutnění boků násypů pro jakýkoliv sklon a míru zhutnění svahu</t>
  </si>
  <si>
    <t>-1092229101</t>
  </si>
  <si>
    <t>"pod travní koberec" 1627,0</t>
  </si>
  <si>
    <t>129886437</t>
  </si>
  <si>
    <t>174151101</t>
  </si>
  <si>
    <t>Zásyp kolem objektů sypaninou se zhutněním</t>
  </si>
  <si>
    <t>-1372222369</t>
  </si>
  <si>
    <t>"řez 22-22" 7,50*3,70</t>
  </si>
  <si>
    <t>"řez 4-4" 8,50*12,0</t>
  </si>
  <si>
    <t>"řez 6-6" 12,0*13,90</t>
  </si>
  <si>
    <t>"řez 6-6" 10,0*3,70</t>
  </si>
  <si>
    <t>"řez 7-7" 12,0*22,60</t>
  </si>
  <si>
    <t>"řez 8-8" 12,0*7,10</t>
  </si>
  <si>
    <t>"řez 9-9" 13,0*6,70</t>
  </si>
  <si>
    <t>"řez 10-10" 15,0*6,10</t>
  </si>
  <si>
    <t>"řez 11-11" 14,0*1,50</t>
  </si>
  <si>
    <t>"řez 12-12" 8,50*4,50</t>
  </si>
  <si>
    <t>"řez 13-13" 8,0*2,20</t>
  </si>
  <si>
    <t>"řez 14-14" 7,50*0,90</t>
  </si>
  <si>
    <t>"řez 15-15" 9,0*4,0</t>
  </si>
  <si>
    <t>"řez 16-16" 9,0*2,40</t>
  </si>
  <si>
    <t>M</t>
  </si>
  <si>
    <t>10364100</t>
  </si>
  <si>
    <t>zemina pro terénní úpravy - tříděná</t>
  </si>
  <si>
    <t>1359952324</t>
  </si>
  <si>
    <t>nákup chybějící zeminy pro zásyp vč.dopravy</t>
  </si>
  <si>
    <t>(1009,75-810,802)*1,6</t>
  </si>
  <si>
    <t>181951112</t>
  </si>
  <si>
    <t>Úprava pláně v hornině třídy těžitelnosti I, skupiny 1 až 3 se zhutněním strojně vč.požadovaných zkoušek kvality zhutnění</t>
  </si>
  <si>
    <t>273441506</t>
  </si>
  <si>
    <t>"dlažba" 247,0</t>
  </si>
  <si>
    <t>"travní koberec" 1627,0</t>
  </si>
  <si>
    <t>182251101</t>
  </si>
  <si>
    <t>Svahování násypů strojně</t>
  </si>
  <si>
    <t>1138307273</t>
  </si>
  <si>
    <t>1627,0</t>
  </si>
  <si>
    <t>Zakládání</t>
  </si>
  <si>
    <t>274313711</t>
  </si>
  <si>
    <t>Základové pásy z betonu tř. C 20/25</t>
  </si>
  <si>
    <t>-1385935626</t>
  </si>
  <si>
    <t>pod zeď z betonových bloků</t>
  </si>
  <si>
    <t>6,40*0,60*0,80</t>
  </si>
  <si>
    <t>"statika řez 6-6" 12,50*0,60*0,60</t>
  </si>
  <si>
    <t>"statika řez 4-4" 53,50*0,50*0,60</t>
  </si>
  <si>
    <t>"statika řez 15-15" 23,70*0,40*0,40</t>
  </si>
  <si>
    <t>"statika řez 11-11" 15,30*0,50*0,60+15,30*0,25*0,20</t>
  </si>
  <si>
    <t>"statika řez 12-12" 5,50*0,60*0,60+5,50*0,25*0,30</t>
  </si>
  <si>
    <t>"statika řez 8-8" 17,0*0,50*0,60</t>
  </si>
  <si>
    <t>"statika řez 22-22" 10,0*0,60*0,65</t>
  </si>
  <si>
    <t>46,646*1,035 'Přepočtené koeficientem množství</t>
  </si>
  <si>
    <t>275313711</t>
  </si>
  <si>
    <t>Základové patky z betonu tř. C 20/25</t>
  </si>
  <si>
    <t>1593585980</t>
  </si>
  <si>
    <t>pro ocelové zábradlí schodiště</t>
  </si>
  <si>
    <t>0,144*1,035 'Přepočtené koeficientem množství</t>
  </si>
  <si>
    <t>Svislé a kompletní konstrukce</t>
  </si>
  <si>
    <t>311113144</t>
  </si>
  <si>
    <t>Nosná zeď tl do 300 mm z hladkých tvárnic ztraceného bednění včetně výplně z betonu tř. C 20/25</t>
  </si>
  <si>
    <t>-650783369</t>
  </si>
  <si>
    <t>"statika řez 15-15" 23,70*1,25</t>
  </si>
  <si>
    <t>"statika řez 11-11" 15,30*0,25*2</t>
  </si>
  <si>
    <t>"statika řez 12-12" 5,50*1,0*2</t>
  </si>
  <si>
    <t>311113145</t>
  </si>
  <si>
    <t>Nosná zeď tl do 400 mm z hladkých tvárnic ztraceného bednění včetně výplně z betonu tř. C 20/25</t>
  </si>
  <si>
    <t>219434732</t>
  </si>
  <si>
    <t>"statika řez 6-6" 12,50*2,0</t>
  </si>
  <si>
    <t>"statika řez 4-4" 53,50*1,50</t>
  </si>
  <si>
    <t>"statika řez 11-11" 15,30*0,75</t>
  </si>
  <si>
    <t>"statika řez 12-12" 5,50*1,0</t>
  </si>
  <si>
    <t>"statika řez 8-8" 17,0*0,75</t>
  </si>
  <si>
    <t>"statika řez 22-22" 10,0*(2,25+1,25)*0,5</t>
  </si>
  <si>
    <t>311361821</t>
  </si>
  <si>
    <t>Výztuž nosných zdí betonářskou ocelí 10 505</t>
  </si>
  <si>
    <t>-1891164433</t>
  </si>
  <si>
    <t>339921132</t>
  </si>
  <si>
    <t>Osazování betonových palisád do betonového základu v řadě výšky prvku přes 0,5 do 1 m</t>
  </si>
  <si>
    <t>-1715638940</t>
  </si>
  <si>
    <t>hlediště</t>
  </si>
  <si>
    <t>0,40+22,80+0,50+15,80+2,40+9,45+2,40+3,50+3,90+1,80+3,80+3,80+1,20+2,75+3,60+4,81</t>
  </si>
  <si>
    <t>4,47+31,69</t>
  </si>
  <si>
    <t>9,87+12,02+51,30+2,58+2,40*3</t>
  </si>
  <si>
    <t>4,79+3,60+4,44+14,42+3,83+3,60+25,49+3,60+20,78</t>
  </si>
  <si>
    <t>3,75+16,99+5,11+3,60+25,49</t>
  </si>
  <si>
    <t>59228279</t>
  </si>
  <si>
    <t>palisáda betonová půlkulatá přírodní 800x200mm</t>
  </si>
  <si>
    <t>1248429922</t>
  </si>
  <si>
    <t>(341,53-2,20*6*1,01)*5,7</t>
  </si>
  <si>
    <t>59228278</t>
  </si>
  <si>
    <t>palisáda betonová půlkulatá přírodní 600x200mm</t>
  </si>
  <si>
    <t>1942826126</t>
  </si>
  <si>
    <t>(11*0,20*6*1,01)*5,7</t>
  </si>
  <si>
    <t>342123411</t>
  </si>
  <si>
    <t>Montáž betonových stěn s nesvařovanými spoji hmotnosti do 1,5 t budova v do 12 m</t>
  </si>
  <si>
    <t>-1956285497</t>
  </si>
  <si>
    <t>5931001</t>
  </si>
  <si>
    <t>Betonový blok vel.1600x800x400mm</t>
  </si>
  <si>
    <t>-1307833580</t>
  </si>
  <si>
    <t>5931002</t>
  </si>
  <si>
    <t>Betonový blok vel.800x800x400mm</t>
  </si>
  <si>
    <t>-512273313</t>
  </si>
  <si>
    <t>Vodorovné konstrukce</t>
  </si>
  <si>
    <t>417321414</t>
  </si>
  <si>
    <t>Ztužující pásy a věnce ze ŽB tř. C 20/25</t>
  </si>
  <si>
    <t>-2008535255</t>
  </si>
  <si>
    <t>"řez 15-15" 23,70*0,30*0,19</t>
  </si>
  <si>
    <t>"řez 22-22" 7,44*0,40*0,10+3,22*0,40*0,40</t>
  </si>
  <si>
    <t>417351115</t>
  </si>
  <si>
    <t>Zřízení bednění ztužujících věnců</t>
  </si>
  <si>
    <t>2005903748</t>
  </si>
  <si>
    <t>23,70*0,19*2+7,44*0,10*2+3,22*0,40*2</t>
  </si>
  <si>
    <t>417351116</t>
  </si>
  <si>
    <t>Odstranění bednění ztužujících věnců</t>
  </si>
  <si>
    <t>1850754012</t>
  </si>
  <si>
    <t>417361821</t>
  </si>
  <si>
    <t>Výztuž ztužujících pásů a věnců betonářskou ocelí 10 505</t>
  </si>
  <si>
    <t>-2084204586</t>
  </si>
  <si>
    <t>2,164*0,100</t>
  </si>
  <si>
    <t>434121425</t>
  </si>
  <si>
    <t xml:space="preserve">Osazení  schodišťových stupňů </t>
  </si>
  <si>
    <t>-1853522342</t>
  </si>
  <si>
    <t>34,0+6,0</t>
  </si>
  <si>
    <t>59373100R</t>
  </si>
  <si>
    <t>stupeň schodišťový nosný vel. 350x150mm</t>
  </si>
  <si>
    <t>1868680167</t>
  </si>
  <si>
    <t>40*1,01 'Přepočtené koeficientem množství</t>
  </si>
  <si>
    <t>434311115</t>
  </si>
  <si>
    <t>Schodišťové stupně dusané z betonu tř. C 20/25 bez potěru</t>
  </si>
  <si>
    <t>576205193</t>
  </si>
  <si>
    <t>3,40*9+2,0*2</t>
  </si>
  <si>
    <t>434351141</t>
  </si>
  <si>
    <t>Zřízení bednění stupňů přímočarých schodišť</t>
  </si>
  <si>
    <t>1226792950</t>
  </si>
  <si>
    <t>(0,30+0,15)*3,40*9</t>
  </si>
  <si>
    <t>(0,30+0,15)*2,0*2</t>
  </si>
  <si>
    <t>434351142</t>
  </si>
  <si>
    <t>Odstranění bednění stupňů přímočarých schodišť</t>
  </si>
  <si>
    <t>-1813046607</t>
  </si>
  <si>
    <t>Komunikace pozemní</t>
  </si>
  <si>
    <t>564710011</t>
  </si>
  <si>
    <t>Podklad z kameniva hrubého drceného vel. 8-16 mm tl 50 mm</t>
  </si>
  <si>
    <t>1640076864</t>
  </si>
  <si>
    <t>564731111</t>
  </si>
  <si>
    <t>Podklad z kameniva hrubého drceného vel. 0-63 mm tl 100 mm</t>
  </si>
  <si>
    <t>-514861309</t>
  </si>
  <si>
    <t>564760111</t>
  </si>
  <si>
    <t>Podklad z kameniva hrubého drceného vel. 16-32 mm tl 200 mm</t>
  </si>
  <si>
    <t>-465524499</t>
  </si>
  <si>
    <t>pod betonové sedáky</t>
  </si>
  <si>
    <t>1,60*0,80*6</t>
  </si>
  <si>
    <t>566901133</t>
  </si>
  <si>
    <t>Vyspravení podkladu po překopech ing sítí plochy do 15 m2 štěrkodrtí tl. 200 mm</t>
  </si>
  <si>
    <t>1088889066</t>
  </si>
  <si>
    <t>572350112</t>
  </si>
  <si>
    <t>Vyspravení krytu komunikací po překopech plochy do 15 m2 litým asfaltem MA (LA) tl 60 mm</t>
  </si>
  <si>
    <t>-539653129</t>
  </si>
  <si>
    <t>596811123</t>
  </si>
  <si>
    <t>Kladení betonové dlažby komunikací pro pěší do lože z kameniva vel do 0,09 m2 plochy přes 300 m2</t>
  </si>
  <si>
    <t>1309241787</t>
  </si>
  <si>
    <t>"odměřeno digitálně" 247,0</t>
  </si>
  <si>
    <t>59245020</t>
  </si>
  <si>
    <t>dlažba tvar obdélník betonová 200x100x80mm přírodní</t>
  </si>
  <si>
    <t>-1758795857</t>
  </si>
  <si>
    <t>247,0*1,01</t>
  </si>
  <si>
    <t>Úpravy povrchů, podlahy a osazování výplní</t>
  </si>
  <si>
    <t>631311135</t>
  </si>
  <si>
    <t>Mazanina tl do 240 mm z betonu prostého bez zvýšených nároků na prostředí tř. C 20/25</t>
  </si>
  <si>
    <t>1876418616</t>
  </si>
  <si>
    <t>3,40*3,50*0,20</t>
  </si>
  <si>
    <t>2,0*0,50*0,20</t>
  </si>
  <si>
    <t>631319175</t>
  </si>
  <si>
    <t>Příplatek k mazanině tl do 240 mm za stržení povrchu spodní vrstvy před vložením výztuže</t>
  </si>
  <si>
    <t>-259480596</t>
  </si>
  <si>
    <t>40</t>
  </si>
  <si>
    <t>631319185</t>
  </si>
  <si>
    <t>Příplatek k mazanině tl do 240 mm za sklon do 35°</t>
  </si>
  <si>
    <t>-595330885</t>
  </si>
  <si>
    <t>41</t>
  </si>
  <si>
    <t>631362021</t>
  </si>
  <si>
    <t>Výztuž mazanin svařovanými sítěmi Kari</t>
  </si>
  <si>
    <t>540754498</t>
  </si>
  <si>
    <t>3,40*3,50*4,44*1,15*0,001</t>
  </si>
  <si>
    <t>2,0*0,50*4,44*1,15*0,001</t>
  </si>
  <si>
    <t>42</t>
  </si>
  <si>
    <t>916331112</t>
  </si>
  <si>
    <t>Osazení zahradního obrubníku betonového do lože z betonu s boční opěrou</t>
  </si>
  <si>
    <t>-2116976534</t>
  </si>
  <si>
    <t>"v.300mm" 4,20</t>
  </si>
  <si>
    <t>"v.200mm" 4,83+0,92+1,27+1,98+1,34+3,52+5,0</t>
  </si>
  <si>
    <t>43</t>
  </si>
  <si>
    <t>59217021</t>
  </si>
  <si>
    <t>obrubník betonový chodníkový 1000x150x300mm</t>
  </si>
  <si>
    <t>207665395</t>
  </si>
  <si>
    <t>4,200*1,01</t>
  </si>
  <si>
    <t>44</t>
  </si>
  <si>
    <t>59217002</t>
  </si>
  <si>
    <t>obrubník betonový zahradní šedý 1000x50x200mm</t>
  </si>
  <si>
    <t>1029448602</t>
  </si>
  <si>
    <t>(4,83+0,92+1,27+1,98+1,34+3,52+5,0)*1,01</t>
  </si>
  <si>
    <t>45</t>
  </si>
  <si>
    <t>916991121</t>
  </si>
  <si>
    <t>Lože pod obrubníky, krajníky nebo obruby z dlažebních kostek z betonu prostého</t>
  </si>
  <si>
    <t>1861972836</t>
  </si>
  <si>
    <t>"obrubníky" 0,30*0,20*23,06</t>
  </si>
  <si>
    <t>"žlaby" 0,30*0,20*49,90</t>
  </si>
  <si>
    <t>"palisády" 0,60*0,40*(341,53-1,20*3*10)</t>
  </si>
  <si>
    <t>1,0*0,45*1,20*10</t>
  </si>
  <si>
    <t>46</t>
  </si>
  <si>
    <t>935113211</t>
  </si>
  <si>
    <t>Osazení odvodňovacího betonového žlabu s krycím roštem šířky do 200 mm</t>
  </si>
  <si>
    <t>46340751</t>
  </si>
  <si>
    <t>46,50+3,40</t>
  </si>
  <si>
    <t>47</t>
  </si>
  <si>
    <t>592270R</t>
  </si>
  <si>
    <t>žlab odvodňovací betonový š.160mm vč.krytu, čel a vpustí dle PD</t>
  </si>
  <si>
    <t>363070390</t>
  </si>
  <si>
    <t>49,9*1,01 'Přepočtené koeficientem množství</t>
  </si>
  <si>
    <t>48</t>
  </si>
  <si>
    <t>985331215</t>
  </si>
  <si>
    <t>Dodatečné vlepování betonářské výztuže D 16 mm do chemické malty včetně vyvrtání otvoru</t>
  </si>
  <si>
    <t>-241403643</t>
  </si>
  <si>
    <t>49</t>
  </si>
  <si>
    <t>9861001R</t>
  </si>
  <si>
    <t>D+M betonových bloků (sedáků) vel.1600x800x400mm, včetně dopravy</t>
  </si>
  <si>
    <t>486352763</t>
  </si>
  <si>
    <t>50</t>
  </si>
  <si>
    <t>998223011</t>
  </si>
  <si>
    <t>Přesun hmot pro pozemní komunikace s krytem dlážděným</t>
  </si>
  <si>
    <t>1463449026</t>
  </si>
  <si>
    <t>711</t>
  </si>
  <si>
    <t>Izolace proti vodě, vlhkosti a plynům</t>
  </si>
  <si>
    <t>51</t>
  </si>
  <si>
    <t>711111001</t>
  </si>
  <si>
    <t>Provedení izolace proti zemní vlhkosti vodorovné za studena nátěrem penetračním</t>
  </si>
  <si>
    <t>1353594370</t>
  </si>
  <si>
    <t>"statika řez 6-6" 12,50*0,60</t>
  </si>
  <si>
    <t>"statika řez 4-4" 53,50*0,50</t>
  </si>
  <si>
    <t>"statika řez 15-15" 23,70*0,40</t>
  </si>
  <si>
    <t>"statika řez 11-11" 15,30*0,50</t>
  </si>
  <si>
    <t>"statika řez 12-12" 5,50*0,60</t>
  </si>
  <si>
    <t>"statika řez 8-8" 17,0*0,50</t>
  </si>
  <si>
    <t>"statika řez 22-22" 10,0*0,60</t>
  </si>
  <si>
    <t>52</t>
  </si>
  <si>
    <t>11163150</t>
  </si>
  <si>
    <t>lak penetrační asfaltový</t>
  </si>
  <si>
    <t>1208640626</t>
  </si>
  <si>
    <t>69,18*0,0003 'Přepočtené koeficientem množství</t>
  </si>
  <si>
    <t>53</t>
  </si>
  <si>
    <t>998711201</t>
  </si>
  <si>
    <t>Přesun hmot procentní pro izolace proti vodě, vlhkosti a plynům v objektech v do 6 m</t>
  </si>
  <si>
    <t>95363731</t>
  </si>
  <si>
    <t>54</t>
  </si>
  <si>
    <t>-2112073289</t>
  </si>
  <si>
    <t>55</t>
  </si>
  <si>
    <t>-1965477012</t>
  </si>
  <si>
    <t>56</t>
  </si>
  <si>
    <t>-284767714</t>
  </si>
  <si>
    <t>57</t>
  </si>
  <si>
    <t>1486794060</t>
  </si>
  <si>
    <t>SO-03 - Víceúčelové hřiště</t>
  </si>
  <si>
    <t xml:space="preserve">    776 - Podlahy povlakové</t>
  </si>
  <si>
    <t xml:space="preserve">    792 - Sportovní vybavení</t>
  </si>
  <si>
    <t>132254101</t>
  </si>
  <si>
    <t>Hloubení rýh zapažených š do 800 mm v hornině třídy těžitelnosti I, skupiny 3 objem do 20 m3 strojně</t>
  </si>
  <si>
    <t>-892446234</t>
  </si>
  <si>
    <t>"rýhy pro obrubníky" 84,0*0,30*0,30</t>
  </si>
  <si>
    <t>"rýhy pro žlaby" 36,0*0,30*0,30</t>
  </si>
  <si>
    <t>364493280</t>
  </si>
  <si>
    <t>pro osazení sloupků oplocení</t>
  </si>
  <si>
    <t>0,40*0,40*0,91*63</t>
  </si>
  <si>
    <t>-1432600479</t>
  </si>
  <si>
    <t>"přemístění výkopku šachet na deponii"  9,173</t>
  </si>
  <si>
    <t>"přemístění výkopku rýh na deponii" 10,80</t>
  </si>
  <si>
    <t>419041966</t>
  </si>
  <si>
    <t>"přemístění výkopku šachet na deponii" 9,173</t>
  </si>
  <si>
    <t>Úprava pláně v hornině třídy těžitelnosti I, skupiny 1 až 3 se zhutněním vč.požadovaných zkoušek únosnosti pláně dle PD</t>
  </si>
  <si>
    <t>-1379426981</t>
  </si>
  <si>
    <t>"víceúčelové hřiště" 865,0</t>
  </si>
  <si>
    <t>790020351</t>
  </si>
  <si>
    <t>patky pro osazování sloupků oplocení</t>
  </si>
  <si>
    <t>0,40*0,40*0,80*63*1,035</t>
  </si>
  <si>
    <t>338171121R</t>
  </si>
  <si>
    <t>Osazování sloupků ocelových v do 5,0 m</t>
  </si>
  <si>
    <t>-939632654</t>
  </si>
  <si>
    <t>"nové sloupky" 63</t>
  </si>
  <si>
    <t>5531001</t>
  </si>
  <si>
    <t>ocelový sloupek 89/3mm dl.4,90m, žárový pozink</t>
  </si>
  <si>
    <t>-688091964</t>
  </si>
  <si>
    <t>5531002</t>
  </si>
  <si>
    <t>ocelový sloupek 89/6mm dl.4,90m, žárový pozink</t>
  </si>
  <si>
    <t>-1994704855</t>
  </si>
  <si>
    <t>3401001</t>
  </si>
  <si>
    <t>D+M plastových krytek na ocelové sloupky</t>
  </si>
  <si>
    <t>1606173097</t>
  </si>
  <si>
    <t>348401240R</t>
  </si>
  <si>
    <t>Montáž oplocení z ochranné sítě bez napínacích drátů výšky do 4,0 m</t>
  </si>
  <si>
    <t>248167021</t>
  </si>
  <si>
    <t>"A-A" 36,0*3,0</t>
  </si>
  <si>
    <t>"odečet" -1,0*1,0*2</t>
  </si>
  <si>
    <t>-6,0*1,0*2</t>
  </si>
  <si>
    <t>"B-B" 36,0*3,0</t>
  </si>
  <si>
    <t>"odečet" -6,0*1,0*2</t>
  </si>
  <si>
    <t>"C-C" 24,0*3,0</t>
  </si>
  <si>
    <t>"odečet" -3,0*1,0</t>
  </si>
  <si>
    <t>-1,0*1,0</t>
  </si>
  <si>
    <t>"D-D" 24,0*3,0</t>
  </si>
  <si>
    <t>318100</t>
  </si>
  <si>
    <t>síť PP oka 45x45mm tl.3mm, zelená</t>
  </si>
  <si>
    <t>-392169724</t>
  </si>
  <si>
    <t>328,0*1,20</t>
  </si>
  <si>
    <t>564730011</t>
  </si>
  <si>
    <t>Podklad z kameniva hrubého drceného vel. 8-16 mm tl 100 mm</t>
  </si>
  <si>
    <t>1658012814</t>
  </si>
  <si>
    <t>564761113</t>
  </si>
  <si>
    <t>Podklad z kameniva hrubého drceného vel. 32-63 mm tl 220 mm</t>
  </si>
  <si>
    <t>1826307599</t>
  </si>
  <si>
    <t>564801112</t>
  </si>
  <si>
    <t>Podklad ze štěrkodrtě fr.0-4 tl 40 mm</t>
  </si>
  <si>
    <t>-478431569</t>
  </si>
  <si>
    <t>576136121</t>
  </si>
  <si>
    <t>Asfaltový koberec otevřený AKO 8 (AKOJ) tl 40 mm š přes 3 m z modifikovaného asfaltu</t>
  </si>
  <si>
    <t>-1158365582</t>
  </si>
  <si>
    <t>576146321</t>
  </si>
  <si>
    <t>Asfaltový koberec otevřený AKO 16 (AKOH) tl 50 mm š přes 3 m z nemodifikovaného asfaltu</t>
  </si>
  <si>
    <t>793907631</t>
  </si>
  <si>
    <t>522885076</t>
  </si>
  <si>
    <t xml:space="preserve">"50/1000/200" </t>
  </si>
  <si>
    <t>"hřiště" 24,0+36,0+24,0</t>
  </si>
  <si>
    <t>-1571198963</t>
  </si>
  <si>
    <t>"50/1000/200" 84,0*1,01</t>
  </si>
  <si>
    <t>84,84*1,1 'Přepočtené koeficientem množství</t>
  </si>
  <si>
    <t>Lože pod obrubníky a žlaby z betonu prostého</t>
  </si>
  <si>
    <t>-2092049377</t>
  </si>
  <si>
    <t>"žlaby" 36,0*0,30*0,20</t>
  </si>
  <si>
    <t>"obrubníky" 84,0*0,30*0,20</t>
  </si>
  <si>
    <t>-77945264</t>
  </si>
  <si>
    <t>-1163969037</t>
  </si>
  <si>
    <t>36*1,01 'Přepočtené koeficientem množství</t>
  </si>
  <si>
    <t>949101112</t>
  </si>
  <si>
    <t>Lešení pomocné pro objekty pozemních staveb s lešeňovou podlahou v do 3,5 m zatížení do 150 kg/m2</t>
  </si>
  <si>
    <t>1768856832</t>
  </si>
  <si>
    <t>(36,0+24,0)*2*1,20</t>
  </si>
  <si>
    <t>952901411</t>
  </si>
  <si>
    <t xml:space="preserve">Vyčištění ostatních objektů </t>
  </si>
  <si>
    <t>-99624455</t>
  </si>
  <si>
    <t>865,0</t>
  </si>
  <si>
    <t>998222012</t>
  </si>
  <si>
    <t>Přesun hmot pro tělovýchovné plochy</t>
  </si>
  <si>
    <t>-1891543767</t>
  </si>
  <si>
    <t>767R001</t>
  </si>
  <si>
    <t>D+M typického pole hrazení hřiště z jeklů 30x30x3mm a 15x15x2mm v.910mm, žárový pozink</t>
  </si>
  <si>
    <t>1037413338</t>
  </si>
  <si>
    <t>"A-A" 2,0*11</t>
  </si>
  <si>
    <t>"B-B" 2,0*11+1,0*2</t>
  </si>
  <si>
    <t>"C-C" 2,0*10</t>
  </si>
  <si>
    <t>"D-D" 2,0*11</t>
  </si>
  <si>
    <t>767R002</t>
  </si>
  <si>
    <t>D+M sousedního pole branky z jeklů 30x30x3mm a 15x15x2mm v.2x910mm, žárový pozink</t>
  </si>
  <si>
    <t>1353682005</t>
  </si>
  <si>
    <t>2,0*8</t>
  </si>
  <si>
    <t>767R003</t>
  </si>
  <si>
    <t>D+M hrazení nad vestavěnou brankou z jeklů 30x30x3mm a 15x15x2mm v.910mm, žárový pozink</t>
  </si>
  <si>
    <t>312715597</t>
  </si>
  <si>
    <t>2,0*4</t>
  </si>
  <si>
    <t>767R004</t>
  </si>
  <si>
    <t>D+M vodorovné ocelové vzpěry z jeklů 40x40x3mm, žárový pozink</t>
  </si>
  <si>
    <t>1247691391</t>
  </si>
  <si>
    <t>"A-A" (2,0+2,0)*17+(1,0+1,0)*2</t>
  </si>
  <si>
    <t>"B-B" (2,0+2,0)*17+(1,0+1,0)*2</t>
  </si>
  <si>
    <t>"C-C" (2,0+2,0)*10+(3,0+3,0)*1+(1,0+1,0)*1</t>
  </si>
  <si>
    <t>"D-D" (2,0+2,0)*11+(1,0+1,0)*2</t>
  </si>
  <si>
    <t>767R005</t>
  </si>
  <si>
    <t>D+M vestavěné branky na kopanou z jeklů 30x30x3mm a 15x15x2mm, žárový pozink, ozn.č.X3.05</t>
  </si>
  <si>
    <t>-482185372</t>
  </si>
  <si>
    <t>767R006</t>
  </si>
  <si>
    <t>D+M vjezdové brány vel.3,0x2,0m z jeklů 30x30x3mm a 15x15x2mm, žárový pozink, vč.kování, zámku, pantů a vratové zarážky ozn.č.X3.03</t>
  </si>
  <si>
    <t>717808526</t>
  </si>
  <si>
    <t>767R007</t>
  </si>
  <si>
    <t>D+M jednokřídl. branky vel.1,0x2,0m z jeklů 30x30x3mm a 15x15x2mm, žárový pozink, vč.kování, zámku, pantů, ozn.č.X3.04</t>
  </si>
  <si>
    <t>1245340324</t>
  </si>
  <si>
    <t>998767201</t>
  </si>
  <si>
    <t>Přesun hmot procentní pro zámečnické konstrukce v objektech v do 6 m</t>
  </si>
  <si>
    <t>-756628304</t>
  </si>
  <si>
    <t>776</t>
  </si>
  <si>
    <t>Podlahy povlakové</t>
  </si>
  <si>
    <t>776R001</t>
  </si>
  <si>
    <t>Dodávka a položení sportovního povrchu z litého polyuretanu EPDM probarvená dle projektu tl.13mm</t>
  </si>
  <si>
    <t>221872394</t>
  </si>
  <si>
    <t>"S1" 865,0</t>
  </si>
  <si>
    <t>776R010</t>
  </si>
  <si>
    <t>Dopravné materiálu na povrch hřiště</t>
  </si>
  <si>
    <t>1239527745</t>
  </si>
  <si>
    <t>776R023.1</t>
  </si>
  <si>
    <t>Dodávka a montáž lajnování pro jednotlivé sporty</t>
  </si>
  <si>
    <t>1112564043</t>
  </si>
  <si>
    <t>"bílá" (15,0*3+4,90*2+6,0*4+23,30*2+3,0*4+2*3,14*1,80*2+4,60*2+18,70*2)*2</t>
  </si>
  <si>
    <t>"žlutá" (9,0*5+18,0*2)*2</t>
  </si>
  <si>
    <t>"červená" 33,25*2+20,0*3+2*3,14*3,0+21,60*2+25,0*2+1,0*2</t>
  </si>
  <si>
    <t>"modrá" 18,0*2+6,90*2+0,30*8</t>
  </si>
  <si>
    <t>"černá" (9,0*2+13,0)*2</t>
  </si>
  <si>
    <t>998776201</t>
  </si>
  <si>
    <t>Přesun hmot procentní pro podlahy povlakové v objektech v do 6 m</t>
  </si>
  <si>
    <t>373242645</t>
  </si>
  <si>
    <t>792</t>
  </si>
  <si>
    <t>Sportovní vybavení</t>
  </si>
  <si>
    <t>792R001</t>
  </si>
  <si>
    <t>D+M branka na házenou vč.brankové sítě a zajištění proti převrácení, materiál Al, vel.3,0x2,0m, ozn.X3.01</t>
  </si>
  <si>
    <t>1062246333</t>
  </si>
  <si>
    <t>792R002</t>
  </si>
  <si>
    <t>D+M 2x volejbalový sloupek vč.napínacího mechanismu, 1x síť 2x zemní pouzdro, 2x víčko zemního puzdra, ozn.X3.02</t>
  </si>
  <si>
    <t>1841974352</t>
  </si>
  <si>
    <t>792R003</t>
  </si>
  <si>
    <t>D+M basketbalová příhradová konstrukce kotvená na sloupky, žárový pozink ozn.X3.06</t>
  </si>
  <si>
    <t>-507307563</t>
  </si>
  <si>
    <t>792R004</t>
  </si>
  <si>
    <t>D+M basketbalová deska z vodovzdorné překližky tl.18mm, vel.180x105cm ozn.X3.07</t>
  </si>
  <si>
    <t>643829300</t>
  </si>
  <si>
    <t>792R005</t>
  </si>
  <si>
    <t>D+M basketbalový koš antivandal ozn.X3.08</t>
  </si>
  <si>
    <t>-728801346</t>
  </si>
  <si>
    <t>792R006</t>
  </si>
  <si>
    <t>D+M basketbalová síťka kovová antivandal ozn.X3.09</t>
  </si>
  <si>
    <t>-128725791</t>
  </si>
  <si>
    <t>792R022</t>
  </si>
  <si>
    <t>Doprava sportovního vybavení</t>
  </si>
  <si>
    <t>-1591152643</t>
  </si>
  <si>
    <t>792R025</t>
  </si>
  <si>
    <t>Závěrečná revize sportoviště</t>
  </si>
  <si>
    <t>-481718936</t>
  </si>
  <si>
    <t>792R040</t>
  </si>
  <si>
    <t>D+M Cedule provozního řádu</t>
  </si>
  <si>
    <t>753627743</t>
  </si>
  <si>
    <t>-1556669008</t>
  </si>
  <si>
    <t>-1349357971</t>
  </si>
  <si>
    <t>761390396</t>
  </si>
  <si>
    <t>126663040</t>
  </si>
  <si>
    <t>SO-04 - Parkur</t>
  </si>
  <si>
    <t>238637319</t>
  </si>
  <si>
    <t>"rýhy pro obrubníky" 37,89*0,30*0,30</t>
  </si>
  <si>
    <t>"rýhy pro žlaby" 13,0*0,30*0,30</t>
  </si>
  <si>
    <t>563574316</t>
  </si>
  <si>
    <t>"přemístění výkopku rýh na deponii" 4,58</t>
  </si>
  <si>
    <t>316121306</t>
  </si>
  <si>
    <t>220656639</t>
  </si>
  <si>
    <t>"parkur" 263,0</t>
  </si>
  <si>
    <t>564801111</t>
  </si>
  <si>
    <t>Podklad ze štěrkodrtě fr.0-4 tl 30 mm</t>
  </si>
  <si>
    <t>383624074</t>
  </si>
  <si>
    <t>564861111</t>
  </si>
  <si>
    <t>Podklad ze štěrkodrtě fr.0-32 tl 200 mm</t>
  </si>
  <si>
    <t>-1893488848</t>
  </si>
  <si>
    <t>2108761042</t>
  </si>
  <si>
    <t>"parkur" 2,10+0,95+3,37+24,11+0,94+6,42</t>
  </si>
  <si>
    <t>2004902615</t>
  </si>
  <si>
    <t>"50/1000/200" 37,89*1,01</t>
  </si>
  <si>
    <t>38,269*1,1 'Přepočtené koeficientem množství</t>
  </si>
  <si>
    <t>-31614269</t>
  </si>
  <si>
    <t>1792676532</t>
  </si>
  <si>
    <t>-250775116</t>
  </si>
  <si>
    <t>13*1,01 'Přepočtené koeficientem množství</t>
  </si>
  <si>
    <t>-585968787</t>
  </si>
  <si>
    <t>263,0</t>
  </si>
  <si>
    <t>-1634835622</t>
  </si>
  <si>
    <t>-701941712</t>
  </si>
  <si>
    <t>"S3" 263,0</t>
  </si>
  <si>
    <t>776R002</t>
  </si>
  <si>
    <t>Dodávka a položení pdkladní vrstvy ze SBR granulátu v proměnlivé tl.25/40/60mm dle konkrétního dodavatele prvků</t>
  </si>
  <si>
    <t>1267794162</t>
  </si>
  <si>
    <t>1681709807</t>
  </si>
  <si>
    <t>-1190388441</t>
  </si>
  <si>
    <t>D+M Sestava hrazd vel.4850x3970x2430mm, vč.základů, zemních prací, odvozu a likvidace zeminy, ozn.X4.01</t>
  </si>
  <si>
    <t>-1031446646</t>
  </si>
  <si>
    <t>D+M Taburet vel.900x1300x1000mm, vč.základů, zemních prací, odvozu a likvidace zeminy, ozn.X4.02</t>
  </si>
  <si>
    <t>1744098268</t>
  </si>
  <si>
    <t>D+M Zídka 1 vel.900x200x1000mm, vč.základů, zemních prací, odvozu a likvidace zeminy, ozn.X4.03</t>
  </si>
  <si>
    <t>-1598697862</t>
  </si>
  <si>
    <t>D+M Stěny 3+2 vel.1100x900x2700mm, vč.základů, zemních prací, odvozu a likvidace zeminy, ozn.X4.04</t>
  </si>
  <si>
    <t>-1619808375</t>
  </si>
  <si>
    <t>D+M Stěny 2+2 vel.1100x900x900mm, vč.základů, zemních prací, odvozu a likvidace zeminy, ozn.X4.05</t>
  </si>
  <si>
    <t>-389784910</t>
  </si>
  <si>
    <t>D+M Sestava stěn s plošinou vel.1800x1260x1840mm, vč.základů, zemních prací, odvozu a likvidace zeminy, ozn.X4.06</t>
  </si>
  <si>
    <t>-1024556258</t>
  </si>
  <si>
    <t>792R007</t>
  </si>
  <si>
    <t>D+M Zídky 1+1+1 vel.2000x1300x1900mm, vč.základů, zemních prací, odvozu a likvidace zeminy, ozn.X4.07</t>
  </si>
  <si>
    <t>1838611035</t>
  </si>
  <si>
    <t>792R008</t>
  </si>
  <si>
    <t>D+M Nášlap vel.900x200x100mm, vč.základů, zemních prací, odvozu a likvidace zeminy, ozn.X4.08</t>
  </si>
  <si>
    <t>733370215</t>
  </si>
  <si>
    <t>792R009</t>
  </si>
  <si>
    <t>D+M Zábradlí 1 vel.2160x1560x900mm, vč.základů, zemních prací, odvozu a likvidace zeminy, ozn.X4.09</t>
  </si>
  <si>
    <t>1579126395</t>
  </si>
  <si>
    <t>792R010</t>
  </si>
  <si>
    <t>D+M Zábradlí 2 vel.1855x1250x600mm, vč.základů, zemních prací, odvozu a likvidace zeminy, ozn.X4.10</t>
  </si>
  <si>
    <t>-998716018</t>
  </si>
  <si>
    <t>792R011</t>
  </si>
  <si>
    <t>D+M Balanční trubka vel.14400x50x250mm, vč.základů, zemních prací, odvozu a likvidace zeminy, ozn.X4.11</t>
  </si>
  <si>
    <t>-961451277</t>
  </si>
  <si>
    <t>792R012</t>
  </si>
  <si>
    <t>D+M Sestava klád 1 vel.6000x4800x1600mm, vč.základů, zemních prací, odvozu a likvidace zeminy, ozn.X4.12</t>
  </si>
  <si>
    <t>1484734964</t>
  </si>
  <si>
    <t>792R013</t>
  </si>
  <si>
    <t>D+M Betonová polokoule prům.400mm, vč.základů, zemních prací, odvozu a likvidace zeminy, ozn.X4.13</t>
  </si>
  <si>
    <t>712023514</t>
  </si>
  <si>
    <t>792R014</t>
  </si>
  <si>
    <t>D+M Dubový trám vel.3000x300x300mm, vč.základů, zemních prací, odvozu a likvidace zeminy, ozn.X4.14</t>
  </si>
  <si>
    <t>795865238</t>
  </si>
  <si>
    <t>792R015</t>
  </si>
  <si>
    <t>D+M Betonový čtvercový odpadkový koš, vel.560x560x800mm, vč.základů, zemních prací, odvozu a likvidace zeminy ozn.X4.15</t>
  </si>
  <si>
    <t>67878958</t>
  </si>
  <si>
    <t>792R020</t>
  </si>
  <si>
    <t>D+M Infocedule, vč.základů, zemních prací, odvozu a likvidace zeminy ozn.X4.16</t>
  </si>
  <si>
    <t>1011747568</t>
  </si>
  <si>
    <t>792R021</t>
  </si>
  <si>
    <t>Likvidace obalů a odpadu z montáže sportovního vybavení</t>
  </si>
  <si>
    <t>1575692021</t>
  </si>
  <si>
    <t xml:space="preserve">Doprava sportovního vybavení </t>
  </si>
  <si>
    <t>-151045521</t>
  </si>
  <si>
    <t>380209964</t>
  </si>
  <si>
    <t>-51588547</t>
  </si>
  <si>
    <t>-1921741989</t>
  </si>
  <si>
    <t>-933527437</t>
  </si>
  <si>
    <t>-1906098100</t>
  </si>
  <si>
    <t>SO-05 - Skatepark</t>
  </si>
  <si>
    <t>9001001</t>
  </si>
  <si>
    <t>Skatepark - kompletní provedení dle special</t>
  </si>
  <si>
    <t>-775535963</t>
  </si>
  <si>
    <t>SO-06 - Objekt zázemí</t>
  </si>
  <si>
    <t>310R1001</t>
  </si>
  <si>
    <t>Dodávka a montáž mobilní buňky pro skladování sportovního náčiní vel.6120x3060x2400mm, kompl.provedení dle PD</t>
  </si>
  <si>
    <t>-2032892602</t>
  </si>
  <si>
    <t>310R1002</t>
  </si>
  <si>
    <t>Osazení buňky na připravené základy a podloží</t>
  </si>
  <si>
    <t>1688380295</t>
  </si>
  <si>
    <t>310R1003</t>
  </si>
  <si>
    <t>Doprava buňky</t>
  </si>
  <si>
    <t>-182648572</t>
  </si>
  <si>
    <t>-662912102</t>
  </si>
  <si>
    <t>-1689032958</t>
  </si>
  <si>
    <t>-1549711947</t>
  </si>
  <si>
    <t>-338447289</t>
  </si>
  <si>
    <t>SO-07 - Vstupní volnočasová plocha</t>
  </si>
  <si>
    <t>1240498875</t>
  </si>
  <si>
    <t>"pasy" 2,94*0,30*0,90*3</t>
  </si>
  <si>
    <t>"žlaby" 16,50*0,30*0,30</t>
  </si>
  <si>
    <t>"obrubníky" (5,57+7,10)*0,30*0,30</t>
  </si>
  <si>
    <t>"panna aréna" 2*3,14*3,31*0,30*0,80</t>
  </si>
  <si>
    <t>797377498</t>
  </si>
  <si>
    <t>"patky" 0,30*0,30*0,80*2</t>
  </si>
  <si>
    <t>425823460</t>
  </si>
  <si>
    <t>9,955+0,144</t>
  </si>
  <si>
    <t>1292796687</t>
  </si>
  <si>
    <t>-1110270436</t>
  </si>
  <si>
    <t>"volnočasová plocha" 413,0</t>
  </si>
  <si>
    <t>"objekt zázemí" 3,42*7,04</t>
  </si>
  <si>
    <t>935793931</t>
  </si>
  <si>
    <t>"mobil.buňka" 2,94*0,30*0,90*3*1,035</t>
  </si>
  <si>
    <t>"panna aréna" 2*3,14*3,31*0,30*0,80*1,035</t>
  </si>
  <si>
    <t>274351121</t>
  </si>
  <si>
    <t>Zřízení bednění základových pasů rovného</t>
  </si>
  <si>
    <t>-674495442</t>
  </si>
  <si>
    <t>(2,94+0,30)*2*0,30*2</t>
  </si>
  <si>
    <t>274351122</t>
  </si>
  <si>
    <t>Odstranění bednění základových pasů rovného</t>
  </si>
  <si>
    <t>1255021358</t>
  </si>
  <si>
    <t>274352231</t>
  </si>
  <si>
    <t>Zřízení bednění základových pasů kruhového r do 4 m</t>
  </si>
  <si>
    <t>889648538</t>
  </si>
  <si>
    <t>2*3,14*3,31*0,5*2</t>
  </si>
  <si>
    <t>274352232</t>
  </si>
  <si>
    <t>Odstranění bednění základových pasů kruhového r do 4 m</t>
  </si>
  <si>
    <t>-902416182</t>
  </si>
  <si>
    <t>274362021</t>
  </si>
  <si>
    <t>Výztuž základových pásů svařovanými sítěmi Kari</t>
  </si>
  <si>
    <t>-472534434</t>
  </si>
  <si>
    <t>2*3,14*3,31*0,80*4,44*1,15*0,001</t>
  </si>
  <si>
    <t>2045252962</t>
  </si>
  <si>
    <t>0,30*0,30*0,80*1,035*2</t>
  </si>
  <si>
    <t>564710010R</t>
  </si>
  <si>
    <t>Podklad z kameniva hrubého drceného vel. 8-16 mm tl 40 mm</t>
  </si>
  <si>
    <t>1125474439</t>
  </si>
  <si>
    <t>1545242364</t>
  </si>
  <si>
    <t>564720111</t>
  </si>
  <si>
    <t>Podklad z kameniva hrubého drceného vel. 16-32 mm tl 80 mm</t>
  </si>
  <si>
    <t>2048131837</t>
  </si>
  <si>
    <t>1670971428</t>
  </si>
  <si>
    <t>564741112</t>
  </si>
  <si>
    <t>Podklad z kameniva hrubého drceného vel. 32-63 mm tl 130 mm</t>
  </si>
  <si>
    <t>-1511084983</t>
  </si>
  <si>
    <t>564770111</t>
  </si>
  <si>
    <t>Podklad z kameniva hrubého drceného vel. 16-32 mm tl 250 mm</t>
  </si>
  <si>
    <t>-716310301</t>
  </si>
  <si>
    <t>"podklad pod mobilní buňku" 3,42*7,04</t>
  </si>
  <si>
    <t>"odečet" -2,94*0,30*3</t>
  </si>
  <si>
    <t>564801110R</t>
  </si>
  <si>
    <t>Podklad ze štěrkodrtě fr.0-4 tl 20 mm</t>
  </si>
  <si>
    <t>-1606799698</t>
  </si>
  <si>
    <t>83614786</t>
  </si>
  <si>
    <t>4,20*0,30</t>
  </si>
  <si>
    <t>-684672271</t>
  </si>
  <si>
    <t>"odměřeno digitálně" 413,0</t>
  </si>
  <si>
    <t>"odečet" -3,14*3,31*3,31</t>
  </si>
  <si>
    <t>-84039247</t>
  </si>
  <si>
    <t>378,598*1,01</t>
  </si>
  <si>
    <t>5971001</t>
  </si>
  <si>
    <t>Dodávka a montáž lajnování dle jednotlivých sportů</t>
  </si>
  <si>
    <t>1644273856</t>
  </si>
  <si>
    <t>"červená" 6,10*7+13,50*4+4,80*2</t>
  </si>
  <si>
    <t>"modrá" 15,0+5,0+5,80*2+3,0*2+18,50+5,60+4,80</t>
  </si>
  <si>
    <t>-1859533958</t>
  </si>
  <si>
    <t>5,57+7,10</t>
  </si>
  <si>
    <t>259887453</t>
  </si>
  <si>
    <t>"50/1000/200" 12,67*1,01</t>
  </si>
  <si>
    <t>-710058926</t>
  </si>
  <si>
    <t>"žlaby" 16,50*0,30*0,20</t>
  </si>
  <si>
    <t>"obrubníky" 12,67*0,30*0,20</t>
  </si>
  <si>
    <t>1779776983</t>
  </si>
  <si>
    <t>-342036875</t>
  </si>
  <si>
    <t>16,5*1,01 'Přepočtené koeficientem množství</t>
  </si>
  <si>
    <t>-559563839</t>
  </si>
  <si>
    <t>413,0</t>
  </si>
  <si>
    <t>9601001</t>
  </si>
  <si>
    <t>Posunutí betonových sedáků</t>
  </si>
  <si>
    <t>-1136186895</t>
  </si>
  <si>
    <t>1528989046</t>
  </si>
  <si>
    <t>899273784</t>
  </si>
  <si>
    <t>"panna arena" 3,14*3,31*3,31</t>
  </si>
  <si>
    <t>Dodávka a položení podkladní podložky PE dle projektu tl.30mm</t>
  </si>
  <si>
    <t>-2023092068</t>
  </si>
  <si>
    <t>411669640</t>
  </si>
  <si>
    <t>-132248132</t>
  </si>
  <si>
    <t>D+M Betonový čtvercový odpadkový koš, vel.560x560x800mm, vč.základů, zemních prací, odvozu a likvidace zeminy ozn.X7.01</t>
  </si>
  <si>
    <t>289528048</t>
  </si>
  <si>
    <t>792R016</t>
  </si>
  <si>
    <t>D+M Fotbalová Panna aréna, vel.6100x6200x2050mm, ozn.X7.03</t>
  </si>
  <si>
    <t>620177684</t>
  </si>
  <si>
    <t>792R017</t>
  </si>
  <si>
    <t>D+M Cyklostojan z nerezové trubky, ozn.X7.04</t>
  </si>
  <si>
    <t>428619309</t>
  </si>
  <si>
    <t>792R018</t>
  </si>
  <si>
    <t>D+M Prefabrikovaný betonový sedák vel.2000x400x400mm, ozn.X7.05</t>
  </si>
  <si>
    <t>1215468503</t>
  </si>
  <si>
    <t>1578959682</t>
  </si>
  <si>
    <t>1001501452</t>
  </si>
  <si>
    <t>-176698841</t>
  </si>
  <si>
    <t>-1420558911</t>
  </si>
  <si>
    <t>-682907710</t>
  </si>
  <si>
    <t>1387167165</t>
  </si>
  <si>
    <t>2144260688</t>
  </si>
  <si>
    <t>SO-08 - Sadové úpravy</t>
  </si>
  <si>
    <t>181R1001</t>
  </si>
  <si>
    <t>Sadové úpravy dle special</t>
  </si>
  <si>
    <t>1879975721</t>
  </si>
  <si>
    <t>-878676916</t>
  </si>
  <si>
    <t>2131718586</t>
  </si>
  <si>
    <t>-1900598610</t>
  </si>
  <si>
    <t>-2061608412</t>
  </si>
  <si>
    <t>SO-09 - Oplocení</t>
  </si>
  <si>
    <t>113107122</t>
  </si>
  <si>
    <t>Odstranění podkladu z kameniva drceného tl 200 mm ručně</t>
  </si>
  <si>
    <t>-1979169885</t>
  </si>
  <si>
    <t>1,0*0,50*22+25,0*0,50</t>
  </si>
  <si>
    <t>113107142</t>
  </si>
  <si>
    <t>Odstranění krytu živičného tl 100 mm ručně</t>
  </si>
  <si>
    <t>916637700</t>
  </si>
  <si>
    <t>-1634922876</t>
  </si>
  <si>
    <t>0,30*0,30*0,80*(31+5)</t>
  </si>
  <si>
    <t>-1449175871</t>
  </si>
  <si>
    <t>1933926371</t>
  </si>
  <si>
    <t>2032498733</t>
  </si>
  <si>
    <t>0,30*0,30*0,70*36*1,035</t>
  </si>
  <si>
    <t>-92549268</t>
  </si>
  <si>
    <t>-1760098850</t>
  </si>
  <si>
    <t>919735112</t>
  </si>
  <si>
    <t>Řezání stávajícího živičného krytu hl do 100 mm</t>
  </si>
  <si>
    <t>9128612</t>
  </si>
  <si>
    <t>3,0*22+21,50+21,0+4,0*2</t>
  </si>
  <si>
    <t>997221571</t>
  </si>
  <si>
    <t>Vodorovná doprava vybouraných hmot do 1 km</t>
  </si>
  <si>
    <t>-1804348519</t>
  </si>
  <si>
    <t>997221579</t>
  </si>
  <si>
    <t>Příplatek ZKD 1 km u vodorovné dopravy vybouraných hmot</t>
  </si>
  <si>
    <t>1271544135</t>
  </si>
  <si>
    <t>11,985*19</t>
  </si>
  <si>
    <t>997221612</t>
  </si>
  <si>
    <t>Nakládání vybouraných hmot na dopravní prostředky pro vodorovnou dopravu</t>
  </si>
  <si>
    <t>-1753210231</t>
  </si>
  <si>
    <t>997221645</t>
  </si>
  <si>
    <t>Poplatek za uložení na skládce (skládkovné) odpadu asfaltového bez dehtu kód odpadu 17 03 02</t>
  </si>
  <si>
    <t>1820182771</t>
  </si>
  <si>
    <t>998229111</t>
  </si>
  <si>
    <t>Přesun hmot ruční pro pozemní komunikace s krytem z kameniva, betonu,živice na vzdálenost do 50 m</t>
  </si>
  <si>
    <t>555596842</t>
  </si>
  <si>
    <t>7671001</t>
  </si>
  <si>
    <t>D+M dvoukřídlová brána vč.sloupků, vel.1000+2500x2000mm, žárový pozink, vč.kování, zámku, pantů a zemní zarážky ozn.X9.02</t>
  </si>
  <si>
    <t>-1884327508</t>
  </si>
  <si>
    <t>7671002</t>
  </si>
  <si>
    <t>D+M dvoukřídlová brána vč.sloupků, vel.5000x2000mm, žárový pozink, vč.kování, zámku, pantů a zemní zarážky ozn.X9.03</t>
  </si>
  <si>
    <t>-244430028</t>
  </si>
  <si>
    <t>7671003</t>
  </si>
  <si>
    <t>D+M jednokřídlová branka vč.sloupků, vel.950x2000mm, žárový pozink, vč.kování, zámku, pantů ozn.X9.04</t>
  </si>
  <si>
    <t>-750096669</t>
  </si>
  <si>
    <t>7671004</t>
  </si>
  <si>
    <t>D+M sloupků oplocení 70/70/3mm, dl.2225mm, žárový pozink, detail D09.1</t>
  </si>
  <si>
    <t>1317889003</t>
  </si>
  <si>
    <t>7671005</t>
  </si>
  <si>
    <t>D+M dílce oplocení (bez sloupků), v.1775mm, z tyčoviny a pásoviny, žárový pozink, detail D09.1</t>
  </si>
  <si>
    <t>-756621085</t>
  </si>
  <si>
    <t>1167045166</t>
  </si>
  <si>
    <t>2147099361</t>
  </si>
  <si>
    <t>866244323</t>
  </si>
  <si>
    <t>1186394972</t>
  </si>
  <si>
    <t>1151547738</t>
  </si>
  <si>
    <t>SO-10 - Fitness pro seniory</t>
  </si>
  <si>
    <t xml:space="preserve">    792 - Sportovní vybavení a mobiliář</t>
  </si>
  <si>
    <t>131213101</t>
  </si>
  <si>
    <t>Hloubení jam v soudržných horninách třídy těžitelnosti I, skupiny 3 ručně</t>
  </si>
  <si>
    <t>344593181</t>
  </si>
  <si>
    <t>19,50*0,19</t>
  </si>
  <si>
    <t>-1151391624</t>
  </si>
  <si>
    <t>"přemístění výkopku jam na deponii" 3,705</t>
  </si>
  <si>
    <t>1801450046</t>
  </si>
  <si>
    <t>-605936585</t>
  </si>
  <si>
    <t>"fitness pro seniory" 19,50</t>
  </si>
  <si>
    <t>564801112R</t>
  </si>
  <si>
    <t>Kryt ze štěrkodrtě, lomová prosívka fr.0-4 (mlatová plocha), tl 40 mm</t>
  </si>
  <si>
    <t>1957794794</t>
  </si>
  <si>
    <t>6,0+6,0+2,50+5,0</t>
  </si>
  <si>
    <t>564851111</t>
  </si>
  <si>
    <t>Podklad z drceného kameniva fr.0-32mm, tl 150 mm</t>
  </si>
  <si>
    <t>-279538383</t>
  </si>
  <si>
    <t>1598437753</t>
  </si>
  <si>
    <t>19,50</t>
  </si>
  <si>
    <t>-798530840</t>
  </si>
  <si>
    <t>767001</t>
  </si>
  <si>
    <t>D+M ocelové pásnice průřezu 100/6mm, vč.ukotvení roxorovými trny dl.500mm</t>
  </si>
  <si>
    <t>662646568</t>
  </si>
  <si>
    <t>ohraničení mlatových ploch</t>
  </si>
  <si>
    <t>9,90+8,90+5,80+8,30-2,18*2</t>
  </si>
  <si>
    <t>767002</t>
  </si>
  <si>
    <t>D+M ocelového L profilu 100/80/6mm, vč.ukotvení roxorovými trny dl.500mm</t>
  </si>
  <si>
    <t>3958284</t>
  </si>
  <si>
    <t>2,18*2</t>
  </si>
  <si>
    <t>Sportovní vybavení a mobiliář</t>
  </si>
  <si>
    <t>D+M Betonový čtvercový odpadkový koš vel.560x560x800mm, vč.základů, zemních prací, odvozu a likvidace zeminy, ozn.X10.01</t>
  </si>
  <si>
    <t>-1530237455</t>
  </si>
  <si>
    <t>D+M Betonová lavička s opěradlem vel.2000x500x800mm, vč.základů, zemních prací, odvozu a likvidace zeminy, ozn.X10.02</t>
  </si>
  <si>
    <t>-1482195831</t>
  </si>
  <si>
    <t>D+M Protahovací zařízení a bench, vč.základů, zemních prací, odvozu a likvidace zeminy, ozn.X10.03</t>
  </si>
  <si>
    <t>-597946092</t>
  </si>
  <si>
    <t>D+M Elipsovité zařízení, vč.základů, zemních prací, odvozu a likvidace zeminy, ozn.X10.04</t>
  </si>
  <si>
    <t>89471405</t>
  </si>
  <si>
    <t>D+M Cvičební prvek na procvičení kloubů, vč.základů, zemních prací, odvozu a likvidace zeminy, ozn.X10.05</t>
  </si>
  <si>
    <t>692343680</t>
  </si>
  <si>
    <t>D+M Lavička se šlapadlem, vč.základů, zemních prací, odvozu a likvidace zeminy, ozn.X10.06</t>
  </si>
  <si>
    <t>-82063140</t>
  </si>
  <si>
    <t>D+M Infocedule, vč.základů, zemních prací, odvozu a likvidace zeminy</t>
  </si>
  <si>
    <t>-1185009353</t>
  </si>
  <si>
    <t>-1796569778</t>
  </si>
  <si>
    <t>-1013418669</t>
  </si>
  <si>
    <t>-1644987122</t>
  </si>
  <si>
    <t>-289273866</t>
  </si>
  <si>
    <t>-864846576</t>
  </si>
  <si>
    <t>-2003591360</t>
  </si>
  <si>
    <t>1308969974</t>
  </si>
  <si>
    <t>IO-01 - Areálové rozvody NN, osvětlení sportovišť</t>
  </si>
  <si>
    <t xml:space="preserve">    741 - Elektroinstalace - silnoproud</t>
  </si>
  <si>
    <t>741</t>
  </si>
  <si>
    <t>Elektroinstalace - silnoproud</t>
  </si>
  <si>
    <t>741100</t>
  </si>
  <si>
    <t>Areálové rozvody NN, osvětlení sportovišť dle special.</t>
  </si>
  <si>
    <t>-1654050643</t>
  </si>
  <si>
    <t>269231177</t>
  </si>
  <si>
    <t>-726775519</t>
  </si>
  <si>
    <t>5596377</t>
  </si>
  <si>
    <t>IO-02 - Dešťová kanalizace</t>
  </si>
  <si>
    <t xml:space="preserve">    8 - Trubní vedení</t>
  </si>
  <si>
    <t>Trubní vedení</t>
  </si>
  <si>
    <t>800101</t>
  </si>
  <si>
    <t>Dešťová kanalizace dle special.</t>
  </si>
  <si>
    <t>-676990774</t>
  </si>
  <si>
    <t>-520453665</t>
  </si>
  <si>
    <t>2007512278</t>
  </si>
  <si>
    <t>1816519276</t>
  </si>
  <si>
    <t>51488852</t>
  </si>
  <si>
    <t>NÁVOD:</t>
  </si>
  <si>
    <t>VYPLNIT POLÍČKA S ČERVENÝM TEXTEM - TEXT PAK PŘEVÉST NA ČERNÝ</t>
  </si>
  <si>
    <t xml:space="preserve">ROZTÁHNOU SOUČTOVÉ VZORCE JEDNOTLIVÝCH ČÁSTÍ NA VŠECHNY ŘÁDKY </t>
  </si>
  <si>
    <t>III. ETAPA REVITALIZACE LETNÍHO CVIČIŠTĔ LOUNY</t>
  </si>
  <si>
    <t>POLOŽKOVÝ ROZPOČET</t>
  </si>
  <si>
    <t>investor:</t>
  </si>
  <si>
    <t>MĚSTO LOUNY, Mírové náměstí 35, Louny</t>
  </si>
  <si>
    <t>hl.projektant:</t>
  </si>
  <si>
    <t>SPORTOVNÍ PROJEKTY spol. s r.o., Letohradská 10, Praha 7</t>
  </si>
  <si>
    <t>projektant části:</t>
  </si>
  <si>
    <t>ING. ZDENĚK SADÍLEK, Krátká 460, 252 62 Horoměřice</t>
  </si>
  <si>
    <t>název části:</t>
  </si>
  <si>
    <t>IO-02 DEŠŤOVÁ KANALIZACE</t>
  </si>
  <si>
    <t>Nedílnou součástí rozpočtu jsou technické listy materiálových standardů.</t>
  </si>
  <si>
    <t>Celková cena:</t>
  </si>
  <si>
    <t xml:space="preserve">Pokyny pro vyplnění výkazu dodavateli: V tabulce prosíme o vyplnění jednotkových cen za dodávku a montáž ve žlutých sloupcích v případě uvádění cen jako dodávku a montáž bez rozdělení vyplňte pouze jeden sloupec. </t>
  </si>
  <si>
    <t>číslo/ ozn.</t>
  </si>
  <si>
    <t>číslo tech.listu</t>
  </si>
  <si>
    <t>Popis, rozměry, specifikace, typ</t>
  </si>
  <si>
    <t>měrná jednotka</t>
  </si>
  <si>
    <t>množství</t>
  </si>
  <si>
    <t>dodávka/ jednotku (Kč)</t>
  </si>
  <si>
    <t>Celkem dodávka (Kč)</t>
  </si>
  <si>
    <t>montáž/ jednotku (Kč)</t>
  </si>
  <si>
    <t>Celkem montáž (Kč)</t>
  </si>
  <si>
    <t>M+D/ jednotku (Kč)</t>
  </si>
  <si>
    <t>Celkem    (Kč)</t>
  </si>
  <si>
    <t>Celkem část</t>
  </si>
  <si>
    <t>01</t>
  </si>
  <si>
    <t>ZEMNÍ PRÁCE</t>
  </si>
  <si>
    <t>01.01</t>
  </si>
  <si>
    <t>01/01</t>
  </si>
  <si>
    <t>Hloubení rýh v hornině 3</t>
  </si>
  <si>
    <r>
      <t>m</t>
    </r>
    <r>
      <rPr>
        <vertAlign val="superscript"/>
        <sz val="10"/>
        <rFont val="Arial Narrow"/>
        <family val="2"/>
      </rPr>
      <t>3</t>
    </r>
  </si>
  <si>
    <t>01.02</t>
  </si>
  <si>
    <t>01/02</t>
  </si>
  <si>
    <t>Hloubení jam nezapažených s urovnáním dna v hornině 3</t>
  </si>
  <si>
    <t>01.03</t>
  </si>
  <si>
    <t>Hloubení jam v hornině 3, příplatek za lepivost horniny</t>
  </si>
  <si>
    <t>01.04</t>
  </si>
  <si>
    <t>01/03</t>
  </si>
  <si>
    <t>Lože pod podzemní objekty ze štěrku 8-16</t>
  </si>
  <si>
    <t>01.05</t>
  </si>
  <si>
    <t>01/04</t>
  </si>
  <si>
    <t>Lože pod potrubí z kameniva drobného</t>
  </si>
  <si>
    <t>01.06</t>
  </si>
  <si>
    <t>01/05</t>
  </si>
  <si>
    <t>Zřízení pažení příložného jam s rozepřením</t>
  </si>
  <si>
    <r>
      <t>m</t>
    </r>
    <r>
      <rPr>
        <vertAlign val="superscript"/>
        <sz val="10"/>
        <rFont val="Arial Narrow"/>
        <family val="2"/>
      </rPr>
      <t>2</t>
    </r>
  </si>
  <si>
    <t>01.07</t>
  </si>
  <si>
    <t>Odstranění pažení příložného jam vč. rozepření</t>
  </si>
  <si>
    <t>01.08</t>
  </si>
  <si>
    <t>01/06</t>
  </si>
  <si>
    <t>Zřízení pažení příložného</t>
  </si>
  <si>
    <t>01.09</t>
  </si>
  <si>
    <t>Odstranění pažení příložného</t>
  </si>
  <si>
    <t>01.10</t>
  </si>
  <si>
    <t>01/07</t>
  </si>
  <si>
    <t>Obsyp objektů ze štěrku 8-16</t>
  </si>
  <si>
    <t>01.11</t>
  </si>
  <si>
    <t>01/08</t>
  </si>
  <si>
    <t>Obsyp potrubí z kameniva drobného</t>
  </si>
  <si>
    <t>01.12</t>
  </si>
  <si>
    <t>01/09</t>
  </si>
  <si>
    <t>Zásyp sypaninou jam, rýh</t>
  </si>
  <si>
    <t>01.13</t>
  </si>
  <si>
    <t>Zásyp sypaninou jam, rýh, příplatek za prohození výkopku</t>
  </si>
  <si>
    <t>01.14</t>
  </si>
  <si>
    <t>01/10</t>
  </si>
  <si>
    <t>Vodorovné přemístění výkopku po suchu, vzdálenost do 10km</t>
  </si>
  <si>
    <t>01.15</t>
  </si>
  <si>
    <t>Vodorovné přemístění výkopku po suchu, příplatek za další 1km</t>
  </si>
  <si>
    <t>01.16</t>
  </si>
  <si>
    <t>Uložení sypaniny na skládku</t>
  </si>
  <si>
    <t>01.17</t>
  </si>
  <si>
    <t>01/11</t>
  </si>
  <si>
    <t xml:space="preserve">Geotextilie 200 g/m2 </t>
  </si>
  <si>
    <t>02</t>
  </si>
  <si>
    <t>TRUBNÍ VEDENÍ</t>
  </si>
  <si>
    <t>02.01</t>
  </si>
  <si>
    <t>02/01</t>
  </si>
  <si>
    <t>Potrubí plastové, hladné, hrdlové, KG 110, SN4</t>
  </si>
  <si>
    <t>02.02</t>
  </si>
  <si>
    <t>Potrubí plastové, hladné, hrdlové, KG 160, SN4</t>
  </si>
  <si>
    <t>02.03</t>
  </si>
  <si>
    <t>02/02</t>
  </si>
  <si>
    <t>Odbočka plastová, systém KG 160/110, úhel 45°</t>
  </si>
  <si>
    <t>02.04</t>
  </si>
  <si>
    <r>
      <t>Odbočka plastová, systém KG 160/160, úhel 45</t>
    </r>
    <r>
      <rPr>
        <sz val="10"/>
        <rFont val="Calibri"/>
        <family val="2"/>
      </rPr>
      <t>°</t>
    </r>
  </si>
  <si>
    <t>02.05</t>
  </si>
  <si>
    <t>02/03</t>
  </si>
  <si>
    <t>Koleno plastové, systém KG 110, úhel 30°</t>
  </si>
  <si>
    <t>02.06</t>
  </si>
  <si>
    <t>Koleno plastové, systém KG 110, úhel 45°</t>
  </si>
  <si>
    <t>02.07</t>
  </si>
  <si>
    <t>Koleno plastové, systém KG 160, úhel 45°</t>
  </si>
  <si>
    <t>02.08</t>
  </si>
  <si>
    <t>02/04</t>
  </si>
  <si>
    <t>Šachta plastová Ø400mm, potrubí DN 160, výška vstupu do 0,80m, poklop B125</t>
  </si>
  <si>
    <t>kpl.</t>
  </si>
  <si>
    <t>02.09</t>
  </si>
  <si>
    <t>Šachta plastová Ø400mm, potrubí DN 160, výška vstupu do 1,10m, poklop B125</t>
  </si>
  <si>
    <t>02.10</t>
  </si>
  <si>
    <t>Šachta plastová Ø400mm, potrubí DN 160, výška vstupu do 1,30m, poklop B125</t>
  </si>
  <si>
    <t>02.11</t>
  </si>
  <si>
    <t>Šachta plastová Ø600mm, potrubí DN 160, výška vstupu do 2,10m, poklop B125</t>
  </si>
  <si>
    <t>02.12</t>
  </si>
  <si>
    <t>02/05</t>
  </si>
  <si>
    <t>Šachta plastová Ø400mm, potrubí DN 160, výška vstupu do 1,30m, prohloubené dno 300mm, poklop B125</t>
  </si>
  <si>
    <t>02.13</t>
  </si>
  <si>
    <t>02/06</t>
  </si>
  <si>
    <t>Šachta plastová Ø400mm, filtrační, výška vstupu do 1,30m, poklop B125</t>
  </si>
  <si>
    <t>02.14</t>
  </si>
  <si>
    <t>Šachta plastová Ø400mm, filtrační, výška vstupu do 2,10m, poklop B125</t>
  </si>
  <si>
    <t>02.15</t>
  </si>
  <si>
    <t>02/07</t>
  </si>
  <si>
    <t>Vtok dvorní plastový DN 110, svislý odpad, suchá klapka proti západu, mřížka litina</t>
  </si>
  <si>
    <t>02.16</t>
  </si>
  <si>
    <t>02/08</t>
  </si>
  <si>
    <t>Potrubí plastové DN 110, drenážní, děrované</t>
  </si>
  <si>
    <t>02.17</t>
  </si>
  <si>
    <t>02/09</t>
  </si>
  <si>
    <t>Zaakovací galerie č.1, z plastových zasakovacích bloků, využitelnost prostoru 95%, 2x vstupní revizní šachta s poklopem tř. zatížení B125</t>
  </si>
  <si>
    <t>02.18</t>
  </si>
  <si>
    <t>Zaakovací galerie č.2, z plastových zasakovacích bloků, využitelnost prostoru 95%, 4x vstupní revizní šachta s poklopem tř. zatížení B125</t>
  </si>
  <si>
    <t>02.19</t>
  </si>
  <si>
    <t>Přesun hmot pro trubní vedení z trub plastových</t>
  </si>
  <si>
    <t xml:space="preserve">Položkový rozpočet </t>
  </si>
  <si>
    <t>S:</t>
  </si>
  <si>
    <t>O:</t>
  </si>
  <si>
    <t>R:</t>
  </si>
  <si>
    <t>P.č.</t>
  </si>
  <si>
    <t>Číslo položky</t>
  </si>
  <si>
    <t>Název položky</t>
  </si>
  <si>
    <t>cena / MJ</t>
  </si>
  <si>
    <t>Celkem</t>
  </si>
  <si>
    <t>Dodávka</t>
  </si>
  <si>
    <t>Dodávka celk.</t>
  </si>
  <si>
    <t>Montáž</t>
  </si>
  <si>
    <t>Montáž celk.</t>
  </si>
  <si>
    <t>cena s DPH</t>
  </si>
  <si>
    <t>Díl:</t>
  </si>
  <si>
    <t>M21</t>
  </si>
  <si>
    <t>ELEKTROMONTÁŽE</t>
  </si>
  <si>
    <t>Kabel CYKY-m 750 V 4 x 25mm2, volně uložený, včetně dodávky kabelu 4x25 mm2</t>
  </si>
  <si>
    <t>Kabel CYKY-m 750 V 5 x 25mm2, volně uložený, včetně dodávky kabelu 5x25 mm1</t>
  </si>
  <si>
    <t>Kabel CYKY-m 750 V 4 x 10mm2, volně uložený, včetně dodávky kabelu 4x10 mm1</t>
  </si>
  <si>
    <t>Kabel CYKY-m 750 V 5 x 6mm2, volně uložený, včetně dodávky kabelu 5x6 mm2</t>
  </si>
  <si>
    <t>230191011</t>
  </si>
  <si>
    <t>Uložení chráničky KD 09075 ve výkopu , vč. dodávky chráničky KD 09075</t>
  </si>
  <si>
    <t>230191008</t>
  </si>
  <si>
    <t>Uložení chráničky KF 09063 ve výkopu , vč. dodávky chráničky KF 09063</t>
  </si>
  <si>
    <t>230191003</t>
  </si>
  <si>
    <t>Uložení chráničky KF 09040 ve výkopu , vč. dodávky chráničky KF 09040</t>
  </si>
  <si>
    <t>Chránička HDPE40, vč. koncovek a spojek</t>
  </si>
  <si>
    <t>210810005</t>
  </si>
  <si>
    <t>Kabel CYKY-m 750 V 3 x 2,5 mm2 volně uložený, včetně dodávky kabelu</t>
  </si>
  <si>
    <t>210100001</t>
  </si>
  <si>
    <t>Ukončení vodičů v rozvaděči + zapojení do 2,5 mm2</t>
  </si>
  <si>
    <t>210100003</t>
  </si>
  <si>
    <t>Ukončení vodičů v rozvaděči + zapojení do 16 mm2</t>
  </si>
  <si>
    <t>Ukončení vodičů v rozvaděči + zapojení do 25 mm3</t>
  </si>
  <si>
    <t>Rozvaděč plastový, sloupkový, výstroj dle PD</t>
  </si>
  <si>
    <t>Rozvaděč podzemní zásuvkový, uzamykatelný, 400V/32A, 400V/16A, 4x230V/16A</t>
  </si>
  <si>
    <t>Svítidlo Mustang MSE 700 740 L08 Y176 CSA DH1_4xLCO200_BIN-M, 699,9W, 88571lm, 126,6lm/W, 700W 176, LED</t>
  </si>
  <si>
    <t>Stožárová rozvodnice pojistková IP20</t>
  </si>
  <si>
    <t>Stožár 14m, ZZn zesílený atypický</t>
  </si>
  <si>
    <t>Kruhový výložník, atyp</t>
  </si>
  <si>
    <t>Stožár 6m, pro CCTV kameru</t>
  </si>
  <si>
    <t>Stožárové pouzdro SP 250/1000</t>
  </si>
  <si>
    <t>Elektrovýzbroj pro doplnění v RE</t>
  </si>
  <si>
    <t>Ochranná manžeta OMP 133</t>
  </si>
  <si>
    <t>210220022</t>
  </si>
  <si>
    <t>Vedení uzemňovací v zemi FeZn D 8 - 10 mm</t>
  </si>
  <si>
    <t>Drát uzemňovací FeZn pr. 10 mm</t>
  </si>
  <si>
    <t>kg</t>
  </si>
  <si>
    <t>210220302</t>
  </si>
  <si>
    <t>Svorka připojovací vč. dodávky svorky SP1</t>
  </si>
  <si>
    <t>210220301</t>
  </si>
  <si>
    <t>Svorka spojovací do 2 šroubů , vč. dodávky  SS</t>
  </si>
  <si>
    <t>Svorka křížová do 2 šroubů , vč. dodávky  SK</t>
  </si>
  <si>
    <t>210100422</t>
  </si>
  <si>
    <t>Koncovka kabelová do 1kV KSCZ4X 6-25</t>
  </si>
  <si>
    <t>210290891</t>
  </si>
  <si>
    <t>Doplnění štítku kovového na kabel</t>
  </si>
  <si>
    <t>Montážní, spojovací a instalační materiál</t>
  </si>
  <si>
    <t>M46</t>
  </si>
  <si>
    <t>Zemní práce při montážích</t>
  </si>
  <si>
    <t>460110001 R01</t>
  </si>
  <si>
    <t>Sonda pro vyhledávání vedení - výkop</t>
  </si>
  <si>
    <t>460110101 R01</t>
  </si>
  <si>
    <t>Sonda pro vyhledávání vedení - zához</t>
  </si>
  <si>
    <t>460050703</t>
  </si>
  <si>
    <t>Jáma do 2m3 pro stožár veř. osvětlení, hor. 3, ruční výkop jámy</t>
  </si>
  <si>
    <t>460080001</t>
  </si>
  <si>
    <t>Betonový základ do zeminy bez bednění, uložení betonu do výkopu</t>
  </si>
  <si>
    <t>460120002</t>
  </si>
  <si>
    <t>Zához jámy, hornina třídy 3 - 4, upěchování a úprava povrchu</t>
  </si>
  <si>
    <t>460200163.RT2</t>
  </si>
  <si>
    <t>Výkop kabelové rýhy 35/80 cm, hornina 3, ruční výkop rýhy</t>
  </si>
  <si>
    <t>460420018</t>
  </si>
  <si>
    <t>Zřízení kabelového lože šířky do 35cm z písku, tl. vrstvy 20cm, vč. dodávky písku</t>
  </si>
  <si>
    <t>460560163.RT1</t>
  </si>
  <si>
    <t>Zához rýhy 35/80 cm, hornina 3, ruční zához rýhy</t>
  </si>
  <si>
    <t>460300006</t>
  </si>
  <si>
    <t>Hutnění zeminy po vrstvách 20 cm, hutnění po strojním záhrnu rýh</t>
  </si>
  <si>
    <t>460600001</t>
  </si>
  <si>
    <t>Naložení a odvoz zeminy odvoz na vzdálenost 10000 m</t>
  </si>
  <si>
    <t>460490012</t>
  </si>
  <si>
    <t>Fólie výstražná z PVC, šířka 33 cm, fólie PVC šířka 33 cm</t>
  </si>
  <si>
    <t>1804561704</t>
  </si>
  <si>
    <t>Montážní plošina na autopod.  13,5m MP13</t>
  </si>
  <si>
    <t>Sh</t>
  </si>
  <si>
    <t>199000005</t>
  </si>
  <si>
    <t>Poplatek za skládku zeminy 1 - 4</t>
  </si>
  <si>
    <t>460010024</t>
  </si>
  <si>
    <t>Vytýčení kabelové trasy v zastavěném prostoru délka trasy do 1000 m</t>
  </si>
  <si>
    <t>km</t>
  </si>
  <si>
    <t>460420501</t>
  </si>
  <si>
    <t>Křížovatka se silovým kabelem</t>
  </si>
  <si>
    <t>ON</t>
  </si>
  <si>
    <t>00521101</t>
  </si>
  <si>
    <t>Předání a převzetí staveniště</t>
  </si>
  <si>
    <t>Soubor</t>
  </si>
  <si>
    <t>005211030</t>
  </si>
  <si>
    <t>Dočasná dopravní opatření</t>
  </si>
  <si>
    <t>005211040</t>
  </si>
  <si>
    <t>Užívání veřejných ploch a prostranství</t>
  </si>
  <si>
    <t>00523</t>
  </si>
  <si>
    <t>Výchozí revize, vystavení revizní zprávy</t>
  </si>
  <si>
    <t>005231030</t>
  </si>
  <si>
    <t>Zkušební provoz</t>
  </si>
  <si>
    <t>005241020</t>
  </si>
  <si>
    <t>Geodetické zaměření skutečného provedení</t>
  </si>
  <si>
    <t>005241010</t>
  </si>
  <si>
    <t xml:space="preserve">Dokumentace skutečného provedení </t>
  </si>
  <si>
    <t>00524</t>
  </si>
  <si>
    <t>Předání a převzetí díla</t>
  </si>
  <si>
    <t>VN</t>
  </si>
  <si>
    <t>Vedlejší náklady</t>
  </si>
  <si>
    <t>004111020</t>
  </si>
  <si>
    <t>Vypracování projektové dokumentace</t>
  </si>
  <si>
    <t>00511</t>
  </si>
  <si>
    <t>Geodetické práce</t>
  </si>
  <si>
    <t>005111021</t>
  </si>
  <si>
    <t>Vytýčení inženýrských sítí</t>
  </si>
  <si>
    <t>005121</t>
  </si>
  <si>
    <t>005122401</t>
  </si>
  <si>
    <t>Koordinační činnost</t>
  </si>
  <si>
    <t>005122</t>
  </si>
  <si>
    <t>Provozní vlivy</t>
  </si>
  <si>
    <t>005123</t>
  </si>
  <si>
    <t>Území se stíženými klimatickými podmínkami</t>
  </si>
  <si>
    <t>00512201</t>
  </si>
  <si>
    <t>Provoz objednatele</t>
  </si>
  <si>
    <t>00512301</t>
  </si>
  <si>
    <t>Extrémní místo provádění</t>
  </si>
  <si>
    <t>110</t>
  </si>
  <si>
    <t>Mimostaveništní doprava individualní</t>
  </si>
  <si>
    <t>Poznámky uchazeče k zadání</t>
  </si>
  <si>
    <t xml:space="preserve">Jedná se o minimální rozpočet. Pokud uchazeč při prohlídce místa plnění zjistí chybějící položku, doplní tuto samostatně pod tuto poznámku se zdůvodněním . Součástí realizace uvedené akce musí být veškeré dodávky, práce a služby, které nejsou výslovně uvedeny v dokumentaci, ale jsou nezbytné pro úplnost a funkčnost zařízení podle uvedených požadavků. Dále je třeba dodržovat platné normy pro souběh a křížení kabelů silových a sdělovacích rozvodů. Realizaci je třeba dodavatelsky koordinovat. Zejména je nutné věnovat zvýšenou pozornost při demontážních pracích a stříhání vodičů a kabelů, postupovat velmi opatrně, aby nedošlo k úrazu nebo škodám. Zhotovitel zahrne do ceny elektro části demontáže a ekologickou likvidaci rušených zařízení. Dodávky, práce a služby pro elektrotechnologické zařízení musí být dodány kompletní, v uvedených hranicích dodávky včetně všech nezbytných přístrojů, pomocných zařízení, příslušenství a spojovacího a upevňovacího materiálu. Dodávka musí být řádně odzkoušena, plně funkční a schopna uvedení do provozu. Veškerá dodávaná zařízení musí být nová, poprvé použitá. Dodávaná zařízení musí být dodána od výrobců, kteří mají v ČR zajištěn servis. Toto prokáže zhotovitel při předání a převzetí, kdy doloží k jednotlivým zařízením příslušné doklady a prohlášení servisní organizace v ČR o zajištění servisu. Veškerá dodávaná zařízení musí odpovídat požadavkům zákona č. 22/1997Sb. v platném znění a souvisejícím nařízením vlády. Zhotovitel doloží ke všem dodávaným výrobkům doklady požadované podle uvedených právních předpisů. Veškeré zařízení musí být dodáno v souladu s požadavky vyhlášky č. 137/1998Sb. o obecných technických požadavcích na výstavbu.
Veškeré práce musí být prováděny za dodržování všech norem a předpisů platných v ČR a doloženy
předepsanými doklady o provedených zkouškách a revizích. Projektant osvětlení fa.SYVEL je zodpovědný za kompletní světělnětechnické řešení osvětlení. Zhotovitel nabídne svítidla dle PD nebo předloží kvalitativně stejné či lepší řešení. Alternativní řešení musí odsouhlasit projektant osvětlení před objednáním svítidel zhotovitelem. Zhotovitel na výzvu projektanta osvětlení předloží odkaz na LDT data navrhovaných svítidel volně ke stažení na stránkách výrobce, katalogové listy navrhovaných svítidel, projektant si může vyžádat předložení vzorků všech svítidel do 7mi pracovních dnů od vyzvání.
Po instalaci osvětlovací soustavy zajistí zadavatel na své náklady provedení kontrolního měření intenzity osvětlení, indexu podání barev a teploty chromatičnosti. Měření provede projektant osvětlení certifikovaný metrolog Filip Lerch. Veškerá měření a protokoly předloží zadavatel zhotoviteli nejpozději do 15 dnů od uvolnění staveniště zhotovitelem. Dílo bude převzato zadavatelem od zhotovitele na základě výsledků hodnot provedeného měření, při splnění veškerých požadovaných parametrů.
</t>
  </si>
  <si>
    <t xml:space="preserve"> </t>
  </si>
  <si>
    <t xml:space="preserve">III. Etapa revitalizace letního cvičiště Louny                                                                                                                        SO - 08 - Sadové úpravy                                                                                                
</t>
  </si>
  <si>
    <t>Rozpočet</t>
  </si>
  <si>
    <t xml:space="preserve">Poř. č. </t>
  </si>
  <si>
    <t>Předčíslí +R</t>
  </si>
  <si>
    <t>mj</t>
  </si>
  <si>
    <t>Cena v Kč</t>
  </si>
  <si>
    <t>Hmotnost v t</t>
  </si>
  <si>
    <t>Jednotka</t>
  </si>
  <si>
    <t>jednotka</t>
  </si>
  <si>
    <t>celkem</t>
  </si>
  <si>
    <t>dodávka</t>
  </si>
  <si>
    <t>montáž</t>
  </si>
  <si>
    <t>181 15</t>
  </si>
  <si>
    <t>Plošná úprava ploch v rovině pro zeleň bez doplnění ornice</t>
  </si>
  <si>
    <r>
      <t>m</t>
    </r>
    <r>
      <rPr>
        <vertAlign val="superscript"/>
        <sz val="10"/>
        <color indexed="8"/>
        <rFont val="Times New Roman"/>
        <family val="1"/>
      </rPr>
      <t>2</t>
    </r>
  </si>
  <si>
    <t>Plošná úprava ploch na svahu pro zeleň bez doplnění ornice</t>
  </si>
  <si>
    <t>182 30</t>
  </si>
  <si>
    <t>Doplnění a rozprostření ornice v rovině zo mocnosti 300 mm</t>
  </si>
  <si>
    <t>Výsadba  alejových stromů</t>
  </si>
  <si>
    <t xml:space="preserve">183 10 </t>
  </si>
  <si>
    <t>Hloubení jamek v hornině 1 až 4s výměnou 50% půdy   v rovině, objemu do 2 m3</t>
  </si>
  <si>
    <t xml:space="preserve">184 10 </t>
  </si>
  <si>
    <t xml:space="preserve">Výsadba stromů s balem o p. 800-1000 mm </t>
  </si>
  <si>
    <t>184 21</t>
  </si>
  <si>
    <t>Osazení 3 kůlů k dřevina</t>
  </si>
  <si>
    <t xml:space="preserve">184 80 </t>
  </si>
  <si>
    <t>Ošetření vysazených stromů 3 měsíce</t>
  </si>
  <si>
    <t xml:space="preserve">184 91 </t>
  </si>
  <si>
    <t>Mulčování vysazených dřevin , tl m 15 cm</t>
  </si>
  <si>
    <r>
      <t>m</t>
    </r>
    <r>
      <rPr>
        <vertAlign val="superscript"/>
        <sz val="10"/>
        <rFont val="Times New Roman"/>
        <family val="1"/>
      </rPr>
      <t>2</t>
    </r>
  </si>
  <si>
    <t>185 85</t>
  </si>
  <si>
    <r>
      <t>Zálivka</t>
    </r>
    <r>
      <rPr>
        <sz val="8"/>
        <color indexed="8"/>
        <rFont val="Times New Roman"/>
        <family val="1"/>
      </rPr>
      <t xml:space="preserve"> (1000 l -1m3 )+ </t>
    </r>
    <r>
      <rPr>
        <sz val="10"/>
        <color indexed="8"/>
        <rFont val="Times New Roman"/>
        <family val="1"/>
      </rPr>
      <t xml:space="preserve">dovoz vody pro dřeviny 50l/kus </t>
    </r>
  </si>
  <si>
    <r>
      <t>m</t>
    </r>
    <r>
      <rPr>
        <vertAlign val="superscript"/>
        <sz val="10"/>
        <color indexed="8"/>
        <rFont val="Times New Roman"/>
        <family val="1"/>
      </rPr>
      <t>3</t>
    </r>
  </si>
  <si>
    <t>Založení záhonů z keřů</t>
  </si>
  <si>
    <t xml:space="preserve">183 20 </t>
  </si>
  <si>
    <t>Založení záhonu  na svahu  v zemině tř 1 až 2</t>
  </si>
  <si>
    <t>182 11-11</t>
  </si>
  <si>
    <t>Zpevnění záhonu na svahu rohoží</t>
  </si>
  <si>
    <t>Položení mulčovací textilie na svahu</t>
  </si>
  <si>
    <t>183 10</t>
  </si>
  <si>
    <t>Hloubení jamek v hornině 1 až 4 bez výměny půdy na svahu , objemu 0,05-0,125m3</t>
  </si>
  <si>
    <t>184 10</t>
  </si>
  <si>
    <t xml:space="preserve">Výsadba rostlin do předem připravené jamky se zalitím  na svahu </t>
  </si>
  <si>
    <t>184 80</t>
  </si>
  <si>
    <t xml:space="preserve">Ošetření vysazených rostlin ve skupině </t>
  </si>
  <si>
    <t>185 85-11</t>
  </si>
  <si>
    <r>
      <t>Zálivka</t>
    </r>
    <r>
      <rPr>
        <sz val="8"/>
        <color indexed="8"/>
        <rFont val="Times New Roman"/>
        <family val="1"/>
      </rPr>
      <t xml:space="preserve"> (1000 l -1m3 )+ </t>
    </r>
    <r>
      <rPr>
        <sz val="10"/>
        <color indexed="8"/>
        <rFont val="Times New Roman"/>
        <family val="1"/>
      </rPr>
      <t>dovoz vody keře 5l/kus (5*65)</t>
    </r>
  </si>
  <si>
    <t>Založení záhonu z půdopokryvných rostlin</t>
  </si>
  <si>
    <t xml:space="preserve">Instalace ukončovacího  lemu </t>
  </si>
  <si>
    <t>Zpevnění záhonu na svahu svahu rohoží</t>
  </si>
  <si>
    <t>Hloubení jamek v hornině 1 až 4 bez výměny půdy na svahu , objemu 0,02-0,05m3</t>
  </si>
  <si>
    <r>
      <t>Zálivka</t>
    </r>
    <r>
      <rPr>
        <sz val="8"/>
        <color indexed="8"/>
        <rFont val="Times New Roman"/>
        <family val="1"/>
      </rPr>
      <t xml:space="preserve"> (1000 l -1m3 )+ </t>
    </r>
    <r>
      <rPr>
        <sz val="10"/>
        <color indexed="8"/>
        <rFont val="Times New Roman"/>
        <family val="1"/>
      </rPr>
      <t>dovoz vody keře 3l/kus (3*1248)</t>
    </r>
  </si>
  <si>
    <t>Založení trávníku travním drnem</t>
  </si>
  <si>
    <t>181 45</t>
  </si>
  <si>
    <t>Založení trávníku parkového travním drnem v rovině</t>
  </si>
  <si>
    <t>Založení trávníku parkového travním drnem na svahu 1.2:1.1</t>
  </si>
  <si>
    <t>Zálivka (1000 l -1m3 )+ dovoz vody, jednorázový postřik trávníku 20l/m2 (20*1627)</t>
  </si>
  <si>
    <t>Práce celkem</t>
  </si>
  <si>
    <t>MATERIÁL</t>
  </si>
  <si>
    <t xml:space="preserve"> kvalitní zemina ( 0,05m ) ( 1 m3 - 1,4 t ) </t>
  </si>
  <si>
    <t>50% pro stromy výsad. mísy 2m3 - 5m3, travnaté plochy 1627*0,3= 488,1m3,  trvalky 249.2*0,3= 74,76m3,  keře 15*0,3= 4,5m3</t>
  </si>
  <si>
    <t>Dřevěné kůly frézované + vazací materiál</t>
  </si>
  <si>
    <t>Hnojivo Sylvamix (5ks/strom , 1tab - 1 g )</t>
  </si>
  <si>
    <t>tab</t>
  </si>
  <si>
    <t>Roundup  ( 1l/325 kč, 7l/ha ) Pozn.  - Dle daných možností   a jiné chemické přípravky ( množství je určeno plochou )</t>
  </si>
  <si>
    <t>l</t>
  </si>
  <si>
    <t>Rohož na zpevnění svahu+15% + kotvení</t>
  </si>
  <si>
    <t>Mulčovací kůra tl. 15 cm</t>
  </si>
  <si>
    <t xml:space="preserve">5x výsadbová mísa 1 m2 </t>
  </si>
  <si>
    <t>Mulčovací textilie ( 50g/m2)+10% + kotvení</t>
  </si>
  <si>
    <t>Ukončovací lem</t>
  </si>
  <si>
    <t>Ztratné  1%</t>
  </si>
  <si>
    <t>ROSTLINNÝ MATERIÁL</t>
  </si>
  <si>
    <t xml:space="preserve">Stromy </t>
  </si>
  <si>
    <r>
      <t xml:space="preserve">Acer platanoides </t>
    </r>
    <r>
      <rPr>
        <sz val="10"/>
        <rFont val="Times New Roman"/>
        <family val="1"/>
      </rPr>
      <t>(p kmínku 16-18 cm)</t>
    </r>
  </si>
  <si>
    <r>
      <t>Keře</t>
    </r>
    <r>
      <rPr>
        <sz val="10"/>
        <color indexed="8"/>
        <rFont val="Times New Roman"/>
        <family val="1"/>
      </rPr>
      <t xml:space="preserve"> ( ø 15-20 cm = 2l)</t>
    </r>
  </si>
  <si>
    <t>Spirea japonica´Golden princess´</t>
  </si>
  <si>
    <t xml:space="preserve">Juniperus horizontalis ´Blue Chip´. </t>
  </si>
  <si>
    <t>Hypericum indorum</t>
  </si>
  <si>
    <t>Půdopokryvné rostliny</t>
  </si>
  <si>
    <r>
      <t xml:space="preserve">Rosa rugosa ´Max Graf´ </t>
    </r>
    <r>
      <rPr>
        <sz val="10"/>
        <rFont val="Times New Roman"/>
        <family val="1"/>
      </rPr>
      <t>( ø 15-20 cm = 2l)</t>
    </r>
  </si>
  <si>
    <r>
      <t xml:space="preserve">Geranium ´Rosanne´ </t>
    </r>
    <r>
      <rPr>
        <sz val="10"/>
        <rFont val="Times New Roman"/>
        <family val="1"/>
      </rPr>
      <t>(vel kontejneru P9)</t>
    </r>
  </si>
  <si>
    <r>
      <t xml:space="preserve">Geranium sanguineum ´Album´ </t>
    </r>
    <r>
      <rPr>
        <sz val="10"/>
        <rFont val="Times New Roman"/>
        <family val="1"/>
      </rPr>
      <t>(vel kontejneru P9)</t>
    </r>
  </si>
  <si>
    <r>
      <t xml:space="preserve">Geranium sanguineum ´Max Frei´ </t>
    </r>
    <r>
      <rPr>
        <sz val="10"/>
        <rFont val="Times New Roman"/>
        <family val="1"/>
      </rPr>
      <t>(vel kontejneru P9)</t>
    </r>
  </si>
  <si>
    <r>
      <t xml:space="preserve">Ajuga reptans ´Rosea´ </t>
    </r>
    <r>
      <rPr>
        <sz val="10"/>
        <rFont val="Times New Roman"/>
        <family val="1"/>
      </rPr>
      <t>(vel kontejneru P9)</t>
    </r>
  </si>
  <si>
    <r>
      <t xml:space="preserve">Ajuga reptans ´Rubra´ </t>
    </r>
    <r>
      <rPr>
        <sz val="10"/>
        <rFont val="Times New Roman"/>
        <family val="1"/>
      </rPr>
      <t>(vel kontejneru P9)</t>
    </r>
  </si>
  <si>
    <t>Trávník</t>
  </si>
  <si>
    <t>travní koberec</t>
  </si>
  <si>
    <t>Ztratné 10%</t>
  </si>
  <si>
    <t>998 23 - 1311</t>
  </si>
  <si>
    <t>Přesun hmot pro sadovnické a krajinářské úpravy do 5000m vodorovně, bez svislého přesunu</t>
  </si>
  <si>
    <t>určení ceny je vymezeno nejmenší skladovací plochou o velikosti 10 m2/ 1t hmotnosti</t>
  </si>
  <si>
    <t>Materiál celkem</t>
  </si>
  <si>
    <t>Rekapitulace</t>
  </si>
  <si>
    <t>Zahradnické práce</t>
  </si>
  <si>
    <t>Materiál</t>
  </si>
  <si>
    <t>CELKOVÝ ROZPOČET BEZ DPH</t>
  </si>
  <si>
    <t>SKATEPARK</t>
  </si>
  <si>
    <t>Poř.</t>
  </si>
  <si>
    <t>Alter. kód</t>
  </si>
  <si>
    <t>Výměra bez ztr.</t>
  </si>
  <si>
    <t>Ztratné</t>
  </si>
  <si>
    <t>Výměra</t>
  </si>
  <si>
    <t>Jedn. cena</t>
  </si>
  <si>
    <t>Cena</t>
  </si>
  <si>
    <t>SO_01: Stavební objekt 01</t>
  </si>
  <si>
    <t>001: Zemní práce</t>
  </si>
  <si>
    <t>1.</t>
  </si>
  <si>
    <t>SP</t>
  </si>
  <si>
    <t>171101111/00</t>
  </si>
  <si>
    <t>Uložení sypaniny z hornin nesoudržných sypkých s vlhkostí l(d) 0,9 v aktivní zóně</t>
  </si>
  <si>
    <t>67;43;4;20,3;58;228;4</t>
  </si>
  <si>
    <t>2.</t>
  </si>
  <si>
    <t>181951102/00</t>
  </si>
  <si>
    <t>Úprava pláně v hornině tř. 1 až 4 se zhutněním</t>
  </si>
  <si>
    <t>příprava stávající asf plochy a pláně mimo asf plochu pod skateparkem</t>
  </si>
  <si>
    <t>plochy spodnich velkych podlah 72;96;150;52;142;33</t>
  </si>
  <si>
    <t>pozice1-šikminy, rádiusy,male plochy; 77;134;140;11=362*1,2</t>
  </si>
  <si>
    <t>4.</t>
  </si>
  <si>
    <t>H</t>
  </si>
  <si>
    <t>58344171</t>
  </si>
  <si>
    <t xml:space="preserve">vhodný výplňový materiál, dobře hutnitelný </t>
  </si>
  <si>
    <t>výplň do násypů;424,3*1,6</t>
  </si>
  <si>
    <t>5.</t>
  </si>
  <si>
    <t>182201X4</t>
  </si>
  <si>
    <t>Strojové tvarování a modelace překážek</t>
  </si>
  <si>
    <t>Strojové tvarování základů a podloží do přesných tvarů překážek, úprava tvarů a modelování dle aktuálních potřeb návaznosti na ostatní překážky</t>
  </si>
  <si>
    <t>bazénová část-rádiusy; 160</t>
  </si>
  <si>
    <t>ostatní překážky na streetové ploše; 38</t>
  </si>
  <si>
    <t>6.</t>
  </si>
  <si>
    <t>182201X7</t>
  </si>
  <si>
    <t>Ruční tvarování a modelace překážek, hutnění</t>
  </si>
  <si>
    <t>Ruční tvarování základů a podloží do přesných tvarů překážek, úprava tvarů a modelování dle aktuálních potřeb návaznosti na ostatní překážky, hutnění podloží v rádiech, šikminách a 3D tvarech</t>
  </si>
  <si>
    <t>bazénová část-rádiusy 40%; 160*0,40</t>
  </si>
  <si>
    <t>ostatní překážky na streetové ploše 30%; 38*0,3</t>
  </si>
  <si>
    <t>002: Základy</t>
  </si>
  <si>
    <t>7.</t>
  </si>
  <si>
    <t>215901101/00</t>
  </si>
  <si>
    <t>Zhutnění podloží z hornin soudržných do 92% PS nebo nesoudržných sypkých I(d) do 0,8</t>
  </si>
  <si>
    <t>003: Svislé konstrukce</t>
  </si>
  <si>
    <t>8.</t>
  </si>
  <si>
    <t>311132214/00</t>
  </si>
  <si>
    <t xml:space="preserve">Nosná zeď tl 300 mm z tvárnic ztraceného bednění, včetně výplně z betonu </t>
  </si>
  <si>
    <t>633351X8</t>
  </si>
  <si>
    <t>Stříkaný beton do překážek</t>
  </si>
  <si>
    <t>slideboxy rovné, šikmé a obruby s pojezdovými plochymi</t>
  </si>
  <si>
    <t>8,56;1,8;1,65;1,08;0,6;1,8;0,52;1,25;1,55;1,92;</t>
  </si>
  <si>
    <t>10.</t>
  </si>
  <si>
    <t>9191324X1</t>
  </si>
  <si>
    <t>Výztuž překážek, pruty, svařovanými sítěmi Kari</t>
  </si>
  <si>
    <t>29;58m2 * 7,5kg</t>
  </si>
  <si>
    <t>004: Vodorovné konstrukce</t>
  </si>
  <si>
    <t>11.</t>
  </si>
  <si>
    <t>411362821/00</t>
  </si>
  <si>
    <t>Výztuž kleneb betonářskou ocelí 10 505</t>
  </si>
  <si>
    <t>bazen a 3D zatačky 160*12</t>
  </si>
  <si>
    <t>005: Komunikace</t>
  </si>
  <si>
    <t>12.</t>
  </si>
  <si>
    <t>564861111/00</t>
  </si>
  <si>
    <t>Podklad ze štěrkodrtě ŠD tl 200 mm</t>
  </si>
  <si>
    <t>13.</t>
  </si>
  <si>
    <t>581131312/00</t>
  </si>
  <si>
    <t>Kryt cementobetonový vozovek skupiny CB III tl 160 mm</t>
  </si>
  <si>
    <t>plochy spodnich velkych podlah 72;96;307;34;142;33</t>
  </si>
  <si>
    <t>specifikace viz technická zpráva, žb. Deska skateparku</t>
  </si>
  <si>
    <t>006: Úpravy povrchu</t>
  </si>
  <si>
    <t>14.</t>
  </si>
  <si>
    <t>631351101/00</t>
  </si>
  <si>
    <t>Zřízení bednění rýh a hran v podlahách</t>
  </si>
  <si>
    <t>35;40;95;23;73;57;26*0,16</t>
  </si>
  <si>
    <t>15.</t>
  </si>
  <si>
    <t>631351102/00</t>
  </si>
  <si>
    <t>Odstranění bednění rýh a hran v podlahách</t>
  </si>
  <si>
    <t>16.</t>
  </si>
  <si>
    <t>633991111/00</t>
  </si>
  <si>
    <t>Nástřik betonových povrchů proti odpařování vody</t>
  </si>
  <si>
    <t>631351X8</t>
  </si>
  <si>
    <t>Výroba bednění překážek + odstranění</t>
  </si>
  <si>
    <t xml:space="preserve">Originální bednění dle koeficientu 9; 1174,8/9
</t>
  </si>
  <si>
    <t>009: Ostatní konstrukce a práce</t>
  </si>
  <si>
    <t>919111111/00</t>
  </si>
  <si>
    <t>Řezání dilatačních spár š 4 mm hl do 30 mm příčných nebo podélných v čerstvém CB krytu</t>
  </si>
  <si>
    <t>919121213/00</t>
  </si>
  <si>
    <t>Těsnění spár zálivkou za studena pro komůrky š 6 mm hl 25 mm bez těsnicího profilu</t>
  </si>
  <si>
    <t>9191312X1</t>
  </si>
  <si>
    <t>Vyztužení dilatačních spár kotvami D 8mm dl 1000mm v CB krytu</t>
  </si>
  <si>
    <t>919716111/00</t>
  </si>
  <si>
    <t>Výztuž cementobetonového krytu ze svařovaných sítí hmotnosti do 7,5 kg/m2</t>
  </si>
  <si>
    <t>plochy spodnich velkych podlah 732*0,0054</t>
  </si>
  <si>
    <t>pozice1-šikminy, rádiusy,male plochy, (77;30;151;11*1,2);   271,2*0,0054</t>
  </si>
  <si>
    <t>985521311/00</t>
  </si>
  <si>
    <t>Stříkaný beton z mokré směsi rubu kleneb a podlah tl do 30 mm</t>
  </si>
  <si>
    <t>pozice1-šikminy, rádiusy,male plochy, 77;30;151;140;11=409*1,2</t>
  </si>
  <si>
    <t>985521319/00</t>
  </si>
  <si>
    <t>Příplatek ke stříkanému betonu z mokré směsi rubu kleneb a podlah ZKD 10 mm</t>
  </si>
  <si>
    <t>pozice1-šikminy, rádiusy,male plochy, (77;30;151;140;11*1,2)*13</t>
  </si>
  <si>
    <t>985521912/00</t>
  </si>
  <si>
    <t>Příplatek ke stříkanému betonu z mokré směsi za plochu do 10 m2 jednotlivě</t>
  </si>
  <si>
    <t>622331X10</t>
  </si>
  <si>
    <t>Ruční hlazení povrchu betonu</t>
  </si>
  <si>
    <t>985562333/00</t>
  </si>
  <si>
    <t>Výztuž stříkaného betonu rubu kleneb ze svařovaných sítí jednovrstvých D drátu 8 mm oka přes 100 mm</t>
  </si>
  <si>
    <t>985564113/00</t>
  </si>
  <si>
    <t>Kotvičky pro výztuž stříkaného betonu hl do 200 mm z oceli D 10 mm do cementové malty</t>
  </si>
  <si>
    <t>pozice1-šikminy, rádiusy,male plochy, (77;30;151;140;11=409*1,2)*4</t>
  </si>
  <si>
    <t>14031025</t>
  </si>
  <si>
    <t>trubka ocelová podélně svařovaná hladká jakost 11 343 57x3mm</t>
  </si>
  <si>
    <t>14550246</t>
  </si>
  <si>
    <t>profil ocelový čtvercový svařovaný 60x60x3mm</t>
  </si>
  <si>
    <t>099: Přesun hmot HSV</t>
  </si>
  <si>
    <t>998225111/00</t>
  </si>
  <si>
    <t>720: Zdravotechnická instalace</t>
  </si>
  <si>
    <t>720-pc1</t>
  </si>
  <si>
    <t>D+M odvodnění bazénové a streetové části slateparku</t>
  </si>
  <si>
    <t>bm</t>
  </si>
  <si>
    <t>Specifikace viz. Technická zpráva odvodnění, 68 bm</t>
  </si>
  <si>
    <t>767: Konstrukce zámečnické</t>
  </si>
  <si>
    <t>767995111/00</t>
  </si>
  <si>
    <t>Montáž atypických zámečnických konstrukcí hmotnosti do 5 kg</t>
  </si>
  <si>
    <t xml:space="preserve">Montáž a sestavení připravených konstrukcí pojezdových prvků, zábradlí, hran boxů, copingů 1768
</t>
  </si>
  <si>
    <t>MP</t>
  </si>
  <si>
    <t>553424X3</t>
  </si>
  <si>
    <t xml:space="preserve">Výroba zámečnických prvků </t>
  </si>
  <si>
    <t xml:space="preserve">Výroba konstrukcí pojezdových zábradlí, hram boxů, copingů 1768
</t>
  </si>
  <si>
    <t>767003</t>
  </si>
  <si>
    <t>Dodávka a montáž oplocení ze svařovaných panelů</t>
  </si>
  <si>
    <t xml:space="preserve">Ochranné bezpečnostní zábradlí žárově zinkováno umístěné uvnitř skateparku a po jeho krajích, jekl 40/40/2 rám, svyslá kulatina 13/1 po 100mm, sloupky 60/60/3
</t>
  </si>
  <si>
    <t>789: Povrchové úpravy technologických zařízení</t>
  </si>
  <si>
    <t>789421232/00</t>
  </si>
  <si>
    <t>Provedení žárového stříkání ocelových konstrukcí třídy II Zn 100 um</t>
  </si>
  <si>
    <t>V01: Průzkumné, geodetické a projektové práce</t>
  </si>
  <si>
    <t>012103000</t>
  </si>
  <si>
    <t>Geodetické práce před výstavbou</t>
  </si>
  <si>
    <t>012303000</t>
  </si>
  <si>
    <t>Geodetické práce po výstavbě</t>
  </si>
  <si>
    <t>013254000</t>
  </si>
  <si>
    <t>Dokumentace skutečného provedení stavby</t>
  </si>
  <si>
    <t>V03: Zařízení staveniště</t>
  </si>
  <si>
    <t>032103000</t>
  </si>
  <si>
    <t>Náklady na stavební buňky</t>
  </si>
  <si>
    <t>1mobilní WC,skladový kontejner,stavební buňka;1</t>
  </si>
  <si>
    <t>033103000</t>
  </si>
  <si>
    <t>Připojení energií</t>
  </si>
  <si>
    <t>034103000</t>
  </si>
  <si>
    <t>Oplocení staveniště</t>
  </si>
  <si>
    <t>034403000</t>
  </si>
  <si>
    <t>Osvětlení staveniště</t>
  </si>
  <si>
    <t>034503000</t>
  </si>
  <si>
    <t>Informační tabule na staveništi</t>
  </si>
  <si>
    <t>039103000</t>
  </si>
  <si>
    <t>Rozebrání, bourání a odvoz zařízení staveniště</t>
  </si>
  <si>
    <t>039203000</t>
  </si>
  <si>
    <t>Úprava terénu po zrušení zařízení staveniště</t>
  </si>
  <si>
    <t>V04: Inženýrská činnost</t>
  </si>
  <si>
    <t>043154000</t>
  </si>
  <si>
    <t>Zkoušky hutnicí</t>
  </si>
  <si>
    <t>dynamické 5ks</t>
  </si>
  <si>
    <t>Celkem bez DPH</t>
  </si>
</sst>
</file>

<file path=xl/styles.xml><?xml version="1.0" encoding="utf-8"?>
<styleSheet xmlns="http://schemas.openxmlformats.org/spreadsheetml/2006/main">
  <numFmts count="15">
    <numFmt numFmtId="44" formatCode="_-* #,##0.00\ &quot;Kč&quot;_-;\-* #,##0.00\ &quot;Kč&quot;_-;_-* &quot;-&quot;??\ &quot;Kč&quot;_-;_-@_-"/>
    <numFmt numFmtId="164" formatCode="#,##0.00%"/>
    <numFmt numFmtId="165" formatCode="dd\.mm\.yyyy"/>
    <numFmt numFmtId="166" formatCode="#,##0.00000"/>
    <numFmt numFmtId="167" formatCode="#,##0.000"/>
    <numFmt numFmtId="168" formatCode="#,##0\ &quot;Kč&quot;"/>
    <numFmt numFmtId="169" formatCode="#,##0.0"/>
    <numFmt numFmtId="170" formatCode="0.0"/>
    <numFmt numFmtId="171" formatCode="_-* #,##0\ &quot;Kč&quot;_-;\-* #,##0\ &quot;Kč&quot;_-;_-* &quot;-&quot;??\ &quot;Kč&quot;_-;_-@_-"/>
    <numFmt numFmtId="172" formatCode="0.0%"/>
    <numFmt numFmtId="173" formatCode="#,##0.00\ &quot;Kč&quot;"/>
    <numFmt numFmtId="174" formatCode="_(#,##0&quot;.&quot;_);;;_(@_)"/>
    <numFmt numFmtId="175" formatCode="_(#,##0.0??;\-\ #,##0.0??;&quot;–&quot;???;_(@_)"/>
    <numFmt numFmtId="176" formatCode="_(#,##0.00_);[Red]\-\ #,##0.00_);&quot;–&quot;??;_(@_)"/>
    <numFmt numFmtId="177" formatCode="_(#,##0_);[Red]\-\ #,##0_);&quot;–&quot;??;_(@_)"/>
  </numFmts>
  <fonts count="8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sz val="10"/>
      <name val="Arial Narrow"/>
      <family val="2"/>
    </font>
    <font>
      <b/>
      <sz val="14"/>
      <name val="Arial Narrow"/>
      <family val="2"/>
    </font>
    <font>
      <b/>
      <u val="single"/>
      <sz val="14"/>
      <name val="Arial Narrow"/>
      <family val="2"/>
    </font>
    <font>
      <u val="single"/>
      <sz val="14"/>
      <name val="Arial Narrow"/>
      <family val="2"/>
    </font>
    <font>
      <sz val="9"/>
      <name val="Arial Narrow"/>
      <family val="2"/>
    </font>
    <font>
      <b/>
      <sz val="12"/>
      <name val="Arial Narrow"/>
      <family val="2"/>
    </font>
    <font>
      <b/>
      <sz val="10"/>
      <name val="Arial Narrow"/>
      <family val="2"/>
    </font>
    <font>
      <b/>
      <sz val="8"/>
      <name val="Arial Narrow"/>
      <family val="2"/>
    </font>
    <font>
      <sz val="8"/>
      <color indexed="10"/>
      <name val="Arial Narrow"/>
      <family val="2"/>
    </font>
    <font>
      <sz val="8"/>
      <name val="Arial Narrow"/>
      <family val="2"/>
    </font>
    <font>
      <vertAlign val="superscript"/>
      <sz val="10"/>
      <name val="Arial Narrow"/>
      <family val="2"/>
    </font>
    <font>
      <sz val="10"/>
      <color indexed="10"/>
      <name val="Arial Narrow"/>
      <family val="2"/>
    </font>
    <font>
      <sz val="10"/>
      <name val="Calibri"/>
      <family val="2"/>
    </font>
    <font>
      <b/>
      <sz val="12"/>
      <name val="Calibri"/>
      <family val="2"/>
      <scheme val="minor"/>
    </font>
    <font>
      <sz val="9"/>
      <color indexed="8"/>
      <name val="Calibri"/>
      <family val="2"/>
      <scheme val="minor"/>
    </font>
    <font>
      <sz val="9"/>
      <name val="Calibri"/>
      <family val="2"/>
      <scheme val="minor"/>
    </font>
    <font>
      <b/>
      <sz val="9"/>
      <name val="Calibri"/>
      <family val="2"/>
      <scheme val="minor"/>
    </font>
    <font>
      <b/>
      <sz val="9"/>
      <color indexed="8"/>
      <name val="Calibri"/>
      <family val="2"/>
      <scheme val="minor"/>
    </font>
    <font>
      <sz val="11"/>
      <color indexed="8"/>
      <name val="Calibri"/>
      <family val="2"/>
    </font>
    <font>
      <b/>
      <sz val="12"/>
      <color indexed="8"/>
      <name val="Times New Roman"/>
      <family val="1"/>
    </font>
    <font>
      <sz val="11"/>
      <color indexed="8"/>
      <name val="Times New Roman"/>
      <family val="1"/>
    </font>
    <font>
      <b/>
      <sz val="11"/>
      <color indexed="8"/>
      <name val="Times New Roman"/>
      <family val="1"/>
    </font>
    <font>
      <b/>
      <sz val="10"/>
      <color rgb="FF000000"/>
      <name val="Times New Roman"/>
      <family val="1"/>
    </font>
    <font>
      <b/>
      <sz val="10"/>
      <color indexed="8"/>
      <name val="Times New Roman"/>
      <family val="1"/>
    </font>
    <font>
      <sz val="11"/>
      <name val="Calibri"/>
      <family val="2"/>
    </font>
    <font>
      <sz val="10"/>
      <name val="Times New Roman"/>
      <family val="1"/>
    </font>
    <font>
      <sz val="10"/>
      <color rgb="FF000000"/>
      <name val="Times New Roman"/>
      <family val="1"/>
    </font>
    <font>
      <vertAlign val="superscript"/>
      <sz val="10"/>
      <color indexed="8"/>
      <name val="Times New Roman"/>
      <family val="1"/>
    </font>
    <font>
      <vertAlign val="superscript"/>
      <sz val="10"/>
      <name val="Times New Roman"/>
      <family val="1"/>
    </font>
    <font>
      <sz val="8"/>
      <color indexed="8"/>
      <name val="Times New Roman"/>
      <family val="1"/>
    </font>
    <font>
      <sz val="10"/>
      <color indexed="8"/>
      <name val="Times New Roman"/>
      <family val="1"/>
    </font>
    <font>
      <b/>
      <sz val="10"/>
      <name val="Times New Roman"/>
      <family val="1"/>
    </font>
    <font>
      <i/>
      <sz val="10"/>
      <name val="Times New Roman"/>
      <family val="1"/>
    </font>
    <font>
      <sz val="8"/>
      <name val="Times New Roman"/>
      <family val="1"/>
    </font>
    <font>
      <b/>
      <sz val="14"/>
      <name val="Times New Roman"/>
      <family val="1"/>
    </font>
    <font>
      <b/>
      <sz val="12"/>
      <color indexed="25"/>
      <name val="Arial"/>
      <family val="2"/>
    </font>
    <font>
      <sz val="10"/>
      <color indexed="8"/>
      <name val="Arial"/>
      <family val="2"/>
    </font>
    <font>
      <b/>
      <sz val="9"/>
      <color indexed="18"/>
      <name val="Arial"/>
      <family val="2"/>
    </font>
    <font>
      <b/>
      <sz val="10"/>
      <color indexed="61"/>
      <name val="Arial"/>
      <family val="2"/>
    </font>
    <font>
      <sz val="9"/>
      <color indexed="8"/>
      <name val="Arial"/>
      <family val="2"/>
    </font>
    <font>
      <sz val="9"/>
      <color indexed="8"/>
      <name val="Arial CE"/>
      <family val="2"/>
    </font>
    <font>
      <sz val="8"/>
      <color indexed="17"/>
      <name val="Courier New"/>
      <family val="3"/>
    </font>
    <font>
      <b/>
      <i/>
      <sz val="1"/>
      <color theme="0"/>
      <name val="Calibri"/>
      <family val="2"/>
      <scheme val="minor"/>
    </font>
    <font>
      <b/>
      <sz val="9"/>
      <color indexed="8"/>
      <name val="Arial"/>
      <family val="2"/>
    </font>
    <font>
      <sz val="10"/>
      <color indexed="8"/>
      <name val="Arial CE"/>
      <family val="2"/>
    </font>
  </fonts>
  <fills count="13">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indexed="43"/>
        <bgColor indexed="64"/>
      </patternFill>
    </fill>
    <fill>
      <patternFill patternType="solid">
        <fgColor indexed="47"/>
        <bgColor indexed="64"/>
      </patternFill>
    </fill>
    <fill>
      <patternFill patternType="solid">
        <fgColor theme="0" tint="-0.1499900072813034"/>
        <bgColor indexed="64"/>
      </patternFill>
    </fill>
    <fill>
      <patternFill patternType="solid">
        <fgColor rgb="FFDBDBDB"/>
        <bgColor indexed="64"/>
      </patternFill>
    </fill>
    <fill>
      <patternFill patternType="solid">
        <fgColor theme="0" tint="-0.24997000396251678"/>
        <bgColor indexed="64"/>
      </patternFill>
    </fill>
    <fill>
      <patternFill patternType="solid">
        <fgColor indexed="9"/>
        <bgColor indexed="64"/>
      </patternFill>
    </fill>
    <fill>
      <patternFill patternType="solid">
        <fgColor theme="9" tint="0.5999900102615356"/>
        <bgColor indexed="64"/>
      </patternFill>
    </fill>
    <fill>
      <patternFill patternType="solid">
        <fgColor indexed="51"/>
        <bgColor indexed="64"/>
      </patternFill>
    </fill>
  </fills>
  <borders count="80">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right/>
      <top/>
      <bottom style="thin"/>
    </border>
    <border>
      <left/>
      <right style="thin"/>
      <top style="thin"/>
      <bottom/>
    </border>
    <border>
      <left/>
      <right/>
      <top style="thin"/>
      <bottom/>
    </border>
    <border>
      <left style="thin"/>
      <right style="thin"/>
      <top style="thin"/>
      <bottom style="thin"/>
    </border>
    <border>
      <left/>
      <right style="thin"/>
      <top/>
      <bottom style="thin"/>
    </border>
    <border>
      <left/>
      <right/>
      <top style="hair"/>
      <bottom style="hair"/>
    </border>
    <border>
      <left/>
      <right style="thin"/>
      <top style="hair"/>
      <bottom style="hair"/>
    </border>
    <border>
      <left/>
      <right style="thin"/>
      <top style="hair"/>
      <bottom style="thin"/>
    </border>
    <border>
      <left/>
      <right/>
      <top style="hair"/>
      <bottom style="thin"/>
    </border>
    <border>
      <left style="thin"/>
      <right/>
      <top style="thin"/>
      <bottom style="thin"/>
    </border>
    <border>
      <left style="thin"/>
      <right/>
      <top style="thin"/>
      <bottom/>
    </border>
    <border>
      <left style="thin"/>
      <right style="thin">
        <color indexed="23"/>
      </right>
      <top style="thin"/>
      <bottom/>
    </border>
    <border>
      <left style="thin">
        <color indexed="23"/>
      </left>
      <right style="thin">
        <color indexed="23"/>
      </right>
      <top style="thin"/>
      <bottom/>
    </border>
    <border>
      <left style="thin">
        <color indexed="23"/>
      </left>
      <right style="thin"/>
      <top style="thin"/>
      <bottom/>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right style="thin"/>
      <top style="thin"/>
      <bottom style="thin"/>
    </border>
    <border>
      <left style="thick"/>
      <right/>
      <top/>
      <bottom/>
    </border>
    <border>
      <left style="medium"/>
      <right style="thin"/>
      <top/>
      <bottom style="thin"/>
    </border>
    <border>
      <left style="thin"/>
      <right style="thin"/>
      <top/>
      <bottom style="thin"/>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ck"/>
      <right style="thin"/>
      <top style="thin"/>
      <bottom style="thin"/>
    </border>
    <border>
      <left style="thin"/>
      <right style="thick"/>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medium"/>
    </border>
    <border>
      <left style="hair"/>
      <right style="hair"/>
      <top style="hair"/>
      <bottom style="hair"/>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style="thick"/>
      <right style="medium"/>
      <top style="thick"/>
      <bottom/>
    </border>
    <border>
      <left style="thick"/>
      <right style="medium"/>
      <top/>
      <bottom/>
    </border>
    <border>
      <left style="thick"/>
      <right style="medium"/>
      <top/>
      <bottom style="medium"/>
    </border>
    <border>
      <left style="medium"/>
      <right style="medium"/>
      <top style="thick"/>
      <bottom/>
    </border>
    <border>
      <left style="medium"/>
      <right style="medium"/>
      <top/>
      <bottom/>
    </border>
    <border>
      <left style="medium"/>
      <right style="medium"/>
      <top/>
      <bottom style="medium"/>
    </border>
    <border>
      <left style="medium"/>
      <right style="thick"/>
      <top style="thick"/>
      <bottom/>
    </border>
    <border>
      <left style="medium"/>
      <right style="thick"/>
      <top/>
      <bottom/>
    </border>
    <border>
      <left style="medium"/>
      <right style="thick"/>
      <top/>
      <bottom style="medium"/>
    </border>
    <border>
      <left style="thin"/>
      <right/>
      <top style="thick"/>
      <bottom style="thin"/>
    </border>
    <border>
      <left/>
      <right style="medium"/>
      <top style="thick"/>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58" fillId="0" borderId="0">
      <alignment/>
      <protection/>
    </xf>
    <xf numFmtId="0" fontId="1" fillId="0" borderId="0">
      <alignment/>
      <protection/>
    </xf>
  </cellStyleXfs>
  <cellXfs count="68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24"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167" fontId="24" fillId="2" borderId="22" xfId="0" applyNumberFormat="1" applyFont="1" applyFill="1" applyBorder="1" applyAlignment="1" applyProtection="1">
      <alignment vertical="center"/>
      <protection locked="0"/>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22" xfId="0"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40" fillId="0" borderId="0" xfId="0" applyFont="1"/>
    <xf numFmtId="0" fontId="41" fillId="0" borderId="0" xfId="0" applyFont="1" applyFill="1" applyAlignment="1">
      <alignment horizontal="center"/>
    </xf>
    <xf numFmtId="0" fontId="40" fillId="0" borderId="0" xfId="0" applyFont="1" applyAlignment="1">
      <alignment horizontal="center"/>
    </xf>
    <xf numFmtId="0" fontId="44" fillId="0" borderId="0" xfId="0" applyFont="1"/>
    <xf numFmtId="0" fontId="45" fillId="0" borderId="0" xfId="0" applyFont="1"/>
    <xf numFmtId="0" fontId="41" fillId="0" borderId="0" xfId="0" applyFont="1"/>
    <xf numFmtId="49" fontId="40" fillId="0" borderId="0" xfId="0" applyNumberFormat="1" applyFont="1" applyAlignment="1" applyProtection="1">
      <alignment vertical="top" wrapText="1"/>
      <protection/>
    </xf>
    <xf numFmtId="0" fontId="40" fillId="0" borderId="0" xfId="0" applyFont="1" applyAlignment="1" applyProtection="1">
      <alignment/>
      <protection/>
    </xf>
    <xf numFmtId="0" fontId="40" fillId="0" borderId="0" xfId="0" applyFont="1" applyAlignment="1">
      <alignment/>
    </xf>
    <xf numFmtId="49" fontId="47" fillId="0" borderId="0" xfId="0" applyNumberFormat="1" applyFont="1" applyAlignment="1" applyProtection="1">
      <alignment vertical="top" wrapText="1"/>
      <protection/>
    </xf>
    <xf numFmtId="49" fontId="40" fillId="0" borderId="23" xfId="0" applyNumberFormat="1" applyFont="1" applyBorder="1"/>
    <xf numFmtId="49" fontId="40" fillId="0" borderId="23" xfId="0" applyNumberFormat="1" applyFont="1" applyBorder="1" applyAlignment="1">
      <alignment horizontal="center" wrapText="1"/>
    </xf>
    <xf numFmtId="49" fontId="40" fillId="0" borderId="23" xfId="0" applyNumberFormat="1" applyFont="1" applyBorder="1" applyAlignment="1" applyProtection="1">
      <alignment wrapText="1"/>
      <protection/>
    </xf>
    <xf numFmtId="3" fontId="40" fillId="0" borderId="23" xfId="0" applyNumberFormat="1" applyFont="1" applyBorder="1" applyAlignment="1" applyProtection="1">
      <alignment horizontal="center" wrapText="1"/>
      <protection/>
    </xf>
    <xf numFmtId="4" fontId="40" fillId="0" borderId="23" xfId="0" applyNumberFormat="1" applyFont="1" applyBorder="1" applyAlignment="1" applyProtection="1">
      <alignment horizontal="center"/>
      <protection/>
    </xf>
    <xf numFmtId="4" fontId="40" fillId="0" borderId="23" xfId="0" applyNumberFormat="1" applyFont="1" applyBorder="1" applyAlignment="1" applyProtection="1">
      <alignment horizontal="center" wrapText="1"/>
      <protection/>
    </xf>
    <xf numFmtId="4" fontId="40" fillId="0" borderId="23" xfId="0" applyNumberFormat="1" applyFont="1" applyFill="1" applyBorder="1" applyAlignment="1" applyProtection="1">
      <alignment horizontal="center" wrapText="1"/>
      <protection/>
    </xf>
    <xf numFmtId="4" fontId="46" fillId="0" borderId="23" xfId="0" applyNumberFormat="1" applyFont="1" applyBorder="1" applyAlignment="1" applyProtection="1">
      <alignment horizontal="center" wrapText="1"/>
      <protection/>
    </xf>
    <xf numFmtId="49" fontId="48" fillId="0" borderId="0" xfId="0" applyNumberFormat="1" applyFont="1" applyBorder="1"/>
    <xf numFmtId="49" fontId="48" fillId="0" borderId="0" xfId="0" applyNumberFormat="1" applyFont="1" applyBorder="1" applyAlignment="1" applyProtection="1">
      <alignment vertical="top" wrapText="1"/>
      <protection/>
    </xf>
    <xf numFmtId="3" fontId="49" fillId="0" borderId="0" xfId="0" applyNumberFormat="1" applyFont="1" applyBorder="1" applyAlignment="1" applyProtection="1">
      <alignment horizontal="center"/>
      <protection/>
    </xf>
    <xf numFmtId="4" fontId="49" fillId="0" borderId="0" xfId="0" applyNumberFormat="1" applyFont="1" applyBorder="1" applyAlignment="1" applyProtection="1">
      <alignment horizontal="center"/>
      <protection/>
    </xf>
    <xf numFmtId="4" fontId="49" fillId="0" borderId="0" xfId="0" applyNumberFormat="1" applyFont="1" applyBorder="1" applyAlignment="1" applyProtection="1">
      <alignment horizontal="right"/>
      <protection/>
    </xf>
    <xf numFmtId="0" fontId="49" fillId="0" borderId="24" xfId="0" applyFont="1" applyBorder="1" applyProtection="1">
      <protection/>
    </xf>
    <xf numFmtId="4" fontId="49" fillId="0" borderId="25" xfId="0" applyNumberFormat="1" applyFont="1" applyBorder="1" applyAlignment="1" applyProtection="1">
      <alignment horizontal="right"/>
      <protection/>
    </xf>
    <xf numFmtId="4" fontId="40" fillId="0" borderId="0" xfId="0" applyNumberFormat="1" applyFont="1" applyBorder="1" applyAlignment="1" applyProtection="1">
      <alignment horizontal="right"/>
      <protection/>
    </xf>
    <xf numFmtId="49" fontId="46" fillId="0" borderId="26" xfId="0" applyNumberFormat="1" applyFont="1" applyFill="1" applyBorder="1"/>
    <xf numFmtId="0" fontId="46" fillId="0" borderId="26" xfId="0" applyFont="1" applyFill="1" applyBorder="1"/>
    <xf numFmtId="3" fontId="47" fillId="0" borderId="23" xfId="0" applyNumberFormat="1" applyFont="1" applyFill="1" applyBorder="1" applyAlignment="1" applyProtection="1">
      <alignment/>
      <protection/>
    </xf>
    <xf numFmtId="0" fontId="40" fillId="0" borderId="23" xfId="0" applyNumberFormat="1" applyFont="1" applyBorder="1" applyAlignment="1" applyProtection="1">
      <alignment horizontal="right"/>
      <protection/>
    </xf>
    <xf numFmtId="3" fontId="47" fillId="0" borderId="23" xfId="0" applyNumberFormat="1" applyFont="1" applyFill="1" applyBorder="1" applyProtection="1">
      <protection locked="0"/>
    </xf>
    <xf numFmtId="3" fontId="47" fillId="0" borderId="23" xfId="0" applyNumberFormat="1" applyFont="1" applyFill="1" applyBorder="1" applyProtection="1">
      <protection/>
    </xf>
    <xf numFmtId="3" fontId="49" fillId="0" borderId="27" xfId="0" applyNumberFormat="1" applyFont="1" applyFill="1" applyBorder="1" applyProtection="1">
      <protection/>
    </xf>
    <xf numFmtId="3" fontId="46" fillId="0" borderId="26" xfId="0" applyNumberFormat="1" applyFont="1" applyFill="1" applyBorder="1" applyProtection="1">
      <protection/>
    </xf>
    <xf numFmtId="49" fontId="40" fillId="0" borderId="28" xfId="0" applyNumberFormat="1" applyFont="1" applyBorder="1" applyAlignment="1">
      <alignment vertical="center"/>
    </xf>
    <xf numFmtId="49" fontId="40" fillId="0" borderId="28" xfId="0" applyNumberFormat="1" applyFont="1" applyBorder="1" applyAlignment="1">
      <alignment horizontal="center" vertical="center"/>
    </xf>
    <xf numFmtId="0" fontId="40" fillId="0" borderId="28" xfId="0" applyFont="1" applyBorder="1" applyAlignment="1">
      <alignment horizontal="justify" vertical="center" wrapText="1"/>
    </xf>
    <xf numFmtId="0" fontId="40" fillId="0" borderId="28" xfId="0" applyFont="1" applyBorder="1" applyAlignment="1" applyProtection="1">
      <alignment horizontal="center" vertical="center" wrapText="1"/>
      <protection/>
    </xf>
    <xf numFmtId="2" fontId="40" fillId="0" borderId="28" xfId="0" applyNumberFormat="1" applyFont="1" applyBorder="1" applyAlignment="1" applyProtection="1">
      <alignment horizontal="right" vertical="center"/>
      <protection/>
    </xf>
    <xf numFmtId="169" fontId="40" fillId="5" borderId="28" xfId="0" applyNumberFormat="1" applyFont="1" applyFill="1" applyBorder="1" applyAlignment="1" applyProtection="1">
      <alignment vertical="center"/>
      <protection locked="0"/>
    </xf>
    <xf numFmtId="169" fontId="40" fillId="0" borderId="28" xfId="0" applyNumberFormat="1" applyFont="1" applyBorder="1" applyAlignment="1" applyProtection="1">
      <alignment vertical="center"/>
      <protection/>
    </xf>
    <xf numFmtId="169" fontId="46" fillId="6" borderId="29" xfId="0" applyNumberFormat="1" applyFont="1" applyFill="1" applyBorder="1" applyAlignment="1" applyProtection="1">
      <alignment vertical="center"/>
      <protection/>
    </xf>
    <xf numFmtId="169" fontId="46" fillId="0" borderId="28" xfId="0" applyNumberFormat="1" applyFont="1" applyFill="1" applyBorder="1" applyAlignment="1" applyProtection="1">
      <alignment vertical="center"/>
      <protection/>
    </xf>
    <xf numFmtId="3" fontId="40" fillId="0" borderId="25" xfId="0" applyNumberFormat="1" applyFont="1" applyBorder="1" applyProtection="1">
      <protection/>
    </xf>
    <xf numFmtId="3" fontId="40" fillId="0" borderId="0" xfId="0" applyNumberFormat="1" applyFont="1" applyBorder="1" applyProtection="1">
      <protection/>
    </xf>
    <xf numFmtId="169" fontId="46" fillId="6" borderId="30" xfId="0" applyNumberFormat="1" applyFont="1" applyFill="1" applyBorder="1" applyAlignment="1" applyProtection="1">
      <alignment vertical="center"/>
      <protection/>
    </xf>
    <xf numFmtId="169" fontId="46" fillId="0" borderId="31" xfId="0" applyNumberFormat="1" applyFont="1" applyFill="1" applyBorder="1" applyAlignment="1" applyProtection="1">
      <alignment vertical="center"/>
      <protection/>
    </xf>
    <xf numFmtId="0" fontId="40" fillId="0" borderId="0" xfId="0" applyFont="1" applyAlignment="1">
      <alignment horizontal="justify" vertical="top" wrapText="1"/>
    </xf>
    <xf numFmtId="0" fontId="40" fillId="0" borderId="0" xfId="0" applyFont="1" applyBorder="1" applyAlignment="1" applyProtection="1">
      <alignment horizontal="center" vertical="center" wrapText="1"/>
      <protection/>
    </xf>
    <xf numFmtId="170" fontId="51" fillId="0" borderId="0" xfId="0" applyNumberFormat="1" applyFont="1" applyBorder="1" applyAlignment="1" applyProtection="1">
      <alignment horizontal="right" vertical="center"/>
      <protection/>
    </xf>
    <xf numFmtId="169" fontId="40" fillId="0" borderId="0" xfId="0" applyNumberFormat="1" applyFont="1" applyFill="1" applyBorder="1" applyAlignment="1" applyProtection="1">
      <alignment vertical="center"/>
      <protection locked="0"/>
    </xf>
    <xf numFmtId="169" fontId="40" fillId="0" borderId="0" xfId="0" applyNumberFormat="1" applyFont="1" applyFill="1" applyBorder="1" applyAlignment="1" applyProtection="1">
      <alignment vertical="center"/>
      <protection/>
    </xf>
    <xf numFmtId="169" fontId="46" fillId="0" borderId="24" xfId="0" applyNumberFormat="1" applyFont="1" applyFill="1" applyBorder="1" applyAlignment="1" applyProtection="1">
      <alignment vertical="center"/>
      <protection/>
    </xf>
    <xf numFmtId="169" fontId="46" fillId="0" borderId="25" xfId="0" applyNumberFormat="1" applyFont="1" applyFill="1" applyBorder="1" applyAlignment="1" applyProtection="1">
      <alignment vertical="center"/>
      <protection/>
    </xf>
    <xf numFmtId="3" fontId="40" fillId="0" borderId="23" xfId="0" applyNumberFormat="1" applyFont="1" applyBorder="1" applyProtection="1">
      <protection/>
    </xf>
    <xf numFmtId="0" fontId="51" fillId="0" borderId="23" xfId="0" applyNumberFormat="1" applyFont="1" applyBorder="1" applyAlignment="1" applyProtection="1">
      <alignment horizontal="right"/>
      <protection/>
    </xf>
    <xf numFmtId="0" fontId="40" fillId="0" borderId="28" xfId="0" applyFont="1" applyBorder="1" applyAlignment="1">
      <alignment horizontal="justify" vertical="top" wrapText="1"/>
    </xf>
    <xf numFmtId="170" fontId="40" fillId="0" borderId="28" xfId="0" applyNumberFormat="1" applyFont="1" applyBorder="1" applyAlignment="1" applyProtection="1">
      <alignment horizontal="right" vertical="center"/>
      <protection/>
    </xf>
    <xf numFmtId="0" fontId="51" fillId="0" borderId="0" xfId="0" applyFont="1" applyAlignment="1">
      <alignment vertical="center"/>
    </xf>
    <xf numFmtId="0" fontId="51" fillId="0" borderId="0" xfId="0" applyFont="1"/>
    <xf numFmtId="2" fontId="51" fillId="0" borderId="0" xfId="0" applyNumberFormat="1" applyFont="1" applyAlignment="1">
      <alignment vertical="center"/>
    </xf>
    <xf numFmtId="0" fontId="51" fillId="0" borderId="0" xfId="0" applyFont="1" applyBorder="1"/>
    <xf numFmtId="2" fontId="51" fillId="0" borderId="0" xfId="0" applyNumberFormat="1" applyFont="1"/>
    <xf numFmtId="0" fontId="40" fillId="0" borderId="0" xfId="0" applyFont="1" applyAlignment="1">
      <alignment vertical="center"/>
    </xf>
    <xf numFmtId="2" fontId="40" fillId="0" borderId="0" xfId="0" applyNumberFormat="1" applyFont="1"/>
    <xf numFmtId="0" fontId="54" fillId="0" borderId="0" xfId="0" applyFont="1"/>
    <xf numFmtId="0" fontId="55" fillId="0" borderId="0" xfId="0" applyFont="1"/>
    <xf numFmtId="0" fontId="55" fillId="0" borderId="26" xfId="0" applyFont="1" applyBorder="1" applyAlignment="1">
      <alignment vertical="center"/>
    </xf>
    <xf numFmtId="0" fontId="55" fillId="0" borderId="26" xfId="0" applyFont="1" applyBorder="1" applyAlignment="1">
      <alignment horizontal="left" vertical="center"/>
    </xf>
    <xf numFmtId="0" fontId="55" fillId="7" borderId="26" xfId="0" applyFont="1" applyFill="1" applyBorder="1" applyAlignment="1">
      <alignment vertical="center"/>
    </xf>
    <xf numFmtId="0" fontId="55" fillId="7" borderId="26" xfId="0" applyFont="1" applyFill="1" applyBorder="1" applyAlignment="1">
      <alignment horizontal="left" vertical="center"/>
    </xf>
    <xf numFmtId="49" fontId="55" fillId="0" borderId="0" xfId="0" applyNumberFormat="1" applyFont="1"/>
    <xf numFmtId="0" fontId="55" fillId="0" borderId="0" xfId="0" applyFont="1" applyAlignment="1">
      <alignment horizontal="center"/>
    </xf>
    <xf numFmtId="0" fontId="55" fillId="8" borderId="26" xfId="0" applyFont="1" applyFill="1" applyBorder="1"/>
    <xf numFmtId="49" fontId="55" fillId="8" borderId="26" xfId="0" applyNumberFormat="1" applyFont="1" applyFill="1" applyBorder="1"/>
    <xf numFmtId="0" fontId="55" fillId="8" borderId="26" xfId="0" applyFont="1" applyFill="1" applyBorder="1" applyAlignment="1">
      <alignment horizontal="center"/>
    </xf>
    <xf numFmtId="0" fontId="55" fillId="8" borderId="32" xfId="0" applyFont="1" applyFill="1" applyBorder="1"/>
    <xf numFmtId="0" fontId="54" fillId="8" borderId="26" xfId="0" applyFont="1" applyFill="1" applyBorder="1" applyAlignment="1">
      <alignment wrapText="1"/>
    </xf>
    <xf numFmtId="0" fontId="55" fillId="8" borderId="26" xfId="0" applyFont="1" applyFill="1" applyBorder="1" applyAlignment="1">
      <alignment wrapText="1"/>
    </xf>
    <xf numFmtId="0" fontId="55" fillId="0" borderId="0" xfId="0" applyFont="1" applyAlignment="1">
      <alignment vertical="top"/>
    </xf>
    <xf numFmtId="49" fontId="55" fillId="0" borderId="0" xfId="0" applyNumberFormat="1" applyFont="1" applyAlignment="1">
      <alignment vertical="top"/>
    </xf>
    <xf numFmtId="0" fontId="55" fillId="0" borderId="0" xfId="0" applyFont="1" applyAlignment="1">
      <alignment horizontal="center" vertical="top"/>
    </xf>
    <xf numFmtId="166" fontId="55" fillId="0" borderId="0" xfId="0" applyNumberFormat="1" applyFont="1" applyAlignment="1">
      <alignment vertical="top"/>
    </xf>
    <xf numFmtId="4" fontId="55" fillId="0" borderId="0" xfId="0" applyNumberFormat="1" applyFont="1" applyAlignment="1">
      <alignment vertical="top"/>
    </xf>
    <xf numFmtId="4" fontId="54" fillId="0" borderId="0" xfId="0" applyNumberFormat="1" applyFont="1" applyAlignment="1">
      <alignment vertical="top"/>
    </xf>
    <xf numFmtId="0" fontId="56" fillId="9" borderId="33" xfId="0" applyFont="1" applyFill="1" applyBorder="1" applyAlignment="1">
      <alignment vertical="top"/>
    </xf>
    <xf numFmtId="49" fontId="56" fillId="9" borderId="25" xfId="0" applyNumberFormat="1" applyFont="1" applyFill="1" applyBorder="1" applyAlignment="1">
      <alignment vertical="top"/>
    </xf>
    <xf numFmtId="49" fontId="56" fillId="9" borderId="25" xfId="0" applyNumberFormat="1" applyFont="1" applyFill="1" applyBorder="1" applyAlignment="1">
      <alignment horizontal="left" vertical="top" wrapText="1"/>
    </xf>
    <xf numFmtId="0" fontId="56" fillId="9" borderId="25" xfId="0" applyFont="1" applyFill="1" applyBorder="1" applyAlignment="1">
      <alignment horizontal="center" vertical="top" shrinkToFit="1"/>
    </xf>
    <xf numFmtId="167" fontId="56" fillId="9" borderId="25" xfId="0" applyNumberFormat="1" applyFont="1" applyFill="1" applyBorder="1" applyAlignment="1">
      <alignment vertical="top" shrinkToFit="1"/>
    </xf>
    <xf numFmtId="4" fontId="56" fillId="9" borderId="25" xfId="0" applyNumberFormat="1" applyFont="1" applyFill="1" applyBorder="1" applyAlignment="1">
      <alignment vertical="top" shrinkToFit="1"/>
    </xf>
    <xf numFmtId="4" fontId="56" fillId="9" borderId="24" xfId="0" applyNumberFormat="1" applyFont="1" applyFill="1" applyBorder="1" applyAlignment="1">
      <alignment vertical="top" shrinkToFit="1"/>
    </xf>
    <xf numFmtId="4" fontId="56" fillId="7" borderId="0" xfId="0" applyNumberFormat="1" applyFont="1" applyFill="1" applyBorder="1" applyAlignment="1">
      <alignment vertical="top" shrinkToFit="1"/>
    </xf>
    <xf numFmtId="0" fontId="24" fillId="0" borderId="0" xfId="0" applyNumberFormat="1" applyFont="1"/>
    <xf numFmtId="0" fontId="24" fillId="0" borderId="0" xfId="0" applyFont="1"/>
    <xf numFmtId="0" fontId="55" fillId="0" borderId="34" xfId="0" applyFont="1" applyBorder="1" applyAlignment="1">
      <alignment vertical="top"/>
    </xf>
    <xf numFmtId="49" fontId="55" fillId="0" borderId="35" xfId="0" applyNumberFormat="1" applyFont="1" applyBorder="1" applyAlignment="1">
      <alignment vertical="top"/>
    </xf>
    <xf numFmtId="49" fontId="55" fillId="0" borderId="35" xfId="0" applyNumberFormat="1" applyFont="1" applyBorder="1" applyAlignment="1">
      <alignment horizontal="left" vertical="top" wrapText="1"/>
    </xf>
    <xf numFmtId="0" fontId="55" fillId="0" borderId="35" xfId="0" applyFont="1" applyBorder="1" applyAlignment="1">
      <alignment horizontal="center" vertical="top" shrinkToFit="1"/>
    </xf>
    <xf numFmtId="167" fontId="55" fillId="0" borderId="35" xfId="0" applyNumberFormat="1" applyFont="1" applyFill="1" applyBorder="1" applyAlignment="1">
      <alignment vertical="top" shrinkToFit="1"/>
    </xf>
    <xf numFmtId="4" fontId="55" fillId="0" borderId="35" xfId="0" applyNumberFormat="1" applyFont="1" applyBorder="1" applyAlignment="1">
      <alignment vertical="top" shrinkToFit="1"/>
    </xf>
    <xf numFmtId="4" fontId="55" fillId="7" borderId="35" xfId="0" applyNumberFormat="1" applyFont="1" applyFill="1" applyBorder="1" applyAlignment="1">
      <alignment vertical="top" shrinkToFit="1"/>
    </xf>
    <xf numFmtId="4" fontId="55" fillId="0" borderId="36" xfId="0" applyNumberFormat="1" applyFont="1" applyBorder="1" applyAlignment="1">
      <alignment vertical="top" shrinkToFit="1"/>
    </xf>
    <xf numFmtId="4" fontId="55" fillId="0" borderId="0" xfId="0" applyNumberFormat="1" applyFont="1" applyBorder="1" applyAlignment="1">
      <alignment vertical="top" shrinkToFit="1"/>
    </xf>
    <xf numFmtId="49" fontId="55" fillId="0" borderId="35" xfId="0" applyNumberFormat="1" applyFont="1" applyFill="1" applyBorder="1" applyAlignment="1">
      <alignment horizontal="left" vertical="top" wrapText="1"/>
    </xf>
    <xf numFmtId="0" fontId="56" fillId="7" borderId="33" xfId="0" applyFont="1" applyFill="1" applyBorder="1" applyAlignment="1">
      <alignment vertical="top"/>
    </xf>
    <xf numFmtId="49" fontId="56" fillId="7" borderId="25" xfId="0" applyNumberFormat="1" applyFont="1" applyFill="1" applyBorder="1" applyAlignment="1">
      <alignment vertical="top"/>
    </xf>
    <xf numFmtId="49" fontId="56" fillId="7" borderId="25" xfId="0" applyNumberFormat="1" applyFont="1" applyFill="1" applyBorder="1" applyAlignment="1">
      <alignment horizontal="left" vertical="top" wrapText="1"/>
    </xf>
    <xf numFmtId="0" fontId="56" fillId="7" borderId="25" xfId="0" applyFont="1" applyFill="1" applyBorder="1" applyAlignment="1">
      <alignment horizontal="center" vertical="center" shrinkToFit="1"/>
    </xf>
    <xf numFmtId="166" fontId="56" fillId="7" borderId="25" xfId="0" applyNumberFormat="1" applyFont="1" applyFill="1" applyBorder="1" applyAlignment="1">
      <alignment vertical="center" shrinkToFit="1"/>
    </xf>
    <xf numFmtId="4" fontId="56" fillId="7" borderId="25" xfId="0" applyNumberFormat="1" applyFont="1" applyFill="1" applyBorder="1" applyAlignment="1">
      <alignment vertical="center" shrinkToFit="1"/>
    </xf>
    <xf numFmtId="4" fontId="57" fillId="7" borderId="25" xfId="0" applyNumberFormat="1" applyFont="1" applyFill="1" applyBorder="1" applyAlignment="1">
      <alignment vertical="center" shrinkToFit="1"/>
    </xf>
    <xf numFmtId="4" fontId="56" fillId="7" borderId="24" xfId="0" applyNumberFormat="1" applyFont="1" applyFill="1" applyBorder="1" applyAlignment="1">
      <alignment vertical="center" shrinkToFit="1"/>
    </xf>
    <xf numFmtId="167" fontId="55" fillId="0" borderId="35" xfId="0" applyNumberFormat="1" applyFont="1" applyBorder="1" applyAlignment="1">
      <alignment vertical="top" shrinkToFit="1"/>
    </xf>
    <xf numFmtId="4" fontId="55" fillId="0" borderId="35" xfId="0" applyNumberFormat="1" applyFont="1" applyBorder="1" applyAlignment="1">
      <alignment vertical="center" shrinkToFit="1"/>
    </xf>
    <xf numFmtId="4" fontId="55" fillId="0" borderId="0" xfId="0" applyNumberFormat="1" applyFont="1" applyBorder="1" applyAlignment="1">
      <alignment horizontal="right" vertical="center" shrinkToFit="1"/>
    </xf>
    <xf numFmtId="0" fontId="55" fillId="0" borderId="35" xfId="0" applyFont="1" applyBorder="1" applyAlignment="1">
      <alignment horizontal="center" vertical="center" shrinkToFit="1"/>
    </xf>
    <xf numFmtId="4" fontId="54" fillId="7" borderId="35" xfId="0" applyNumberFormat="1" applyFont="1" applyFill="1" applyBorder="1" applyAlignment="1">
      <alignment vertical="center" shrinkToFit="1"/>
    </xf>
    <xf numFmtId="4" fontId="54" fillId="0" borderId="35" xfId="0" applyNumberFormat="1" applyFont="1" applyBorder="1" applyAlignment="1">
      <alignment vertical="center" shrinkToFit="1"/>
    </xf>
    <xf numFmtId="4" fontId="55" fillId="7" borderId="35" xfId="0" applyNumberFormat="1" applyFont="1" applyFill="1" applyBorder="1" applyAlignment="1">
      <alignment vertical="center" shrinkToFit="1"/>
    </xf>
    <xf numFmtId="4" fontId="55" fillId="0" borderId="36" xfId="0" applyNumberFormat="1" applyFont="1" applyBorder="1" applyAlignment="1">
      <alignment vertical="center" shrinkToFit="1"/>
    </xf>
    <xf numFmtId="0" fontId="55" fillId="0" borderId="37" xfId="0" applyFont="1" applyBorder="1" applyAlignment="1">
      <alignment vertical="top"/>
    </xf>
    <xf numFmtId="49" fontId="55" fillId="0" borderId="38" xfId="0" applyNumberFormat="1" applyFont="1" applyBorder="1" applyAlignment="1">
      <alignment vertical="top"/>
    </xf>
    <xf numFmtId="49" fontId="55" fillId="0" borderId="38" xfId="0" applyNumberFormat="1" applyFont="1" applyBorder="1" applyAlignment="1">
      <alignment horizontal="left" vertical="top" wrapText="1"/>
    </xf>
    <xf numFmtId="0" fontId="55" fillId="0" borderId="38" xfId="0" applyFont="1" applyBorder="1" applyAlignment="1">
      <alignment horizontal="center" vertical="center" shrinkToFit="1"/>
    </xf>
    <xf numFmtId="4" fontId="55" fillId="0" borderId="38" xfId="0" applyNumberFormat="1" applyFont="1" applyBorder="1" applyAlignment="1">
      <alignment vertical="center" shrinkToFit="1"/>
    </xf>
    <xf numFmtId="4" fontId="54" fillId="7" borderId="38" xfId="0" applyNumberFormat="1" applyFont="1" applyFill="1" applyBorder="1" applyAlignment="1">
      <alignment vertical="center" shrinkToFit="1"/>
    </xf>
    <xf numFmtId="4" fontId="54" fillId="0" borderId="38" xfId="0" applyNumberFormat="1" applyFont="1" applyBorder="1" applyAlignment="1">
      <alignment vertical="center" shrinkToFit="1"/>
    </xf>
    <xf numFmtId="4" fontId="55" fillId="7" borderId="38" xfId="0" applyNumberFormat="1" applyFont="1" applyFill="1" applyBorder="1" applyAlignment="1">
      <alignment vertical="center" shrinkToFit="1"/>
    </xf>
    <xf numFmtId="4" fontId="55" fillId="0" borderId="39" xfId="0" applyNumberFormat="1" applyFont="1" applyBorder="1" applyAlignment="1">
      <alignment vertical="center" shrinkToFit="1"/>
    </xf>
    <xf numFmtId="171" fontId="55" fillId="0" borderId="0" xfId="21" applyNumberFormat="1" applyFont="1"/>
    <xf numFmtId="172" fontId="55" fillId="0" borderId="0" xfId="22" applyNumberFormat="1" applyFont="1" applyAlignment="1">
      <alignment horizontal="center"/>
    </xf>
    <xf numFmtId="167" fontId="55" fillId="0" borderId="38" xfId="0" applyNumberFormat="1" applyFont="1" applyBorder="1" applyAlignment="1">
      <alignment vertical="top" shrinkToFit="1"/>
    </xf>
    <xf numFmtId="4" fontId="55" fillId="0" borderId="0" xfId="0" applyNumberFormat="1" applyFont="1"/>
    <xf numFmtId="49" fontId="55" fillId="0" borderId="0" xfId="0" applyNumberFormat="1" applyFont="1" applyAlignment="1">
      <alignment horizontal="left" vertical="top" wrapText="1"/>
    </xf>
    <xf numFmtId="4" fontId="56" fillId="7" borderId="40" xfId="0" applyNumberFormat="1" applyFont="1" applyFill="1" applyBorder="1"/>
    <xf numFmtId="0" fontId="55" fillId="0" borderId="0" xfId="0" applyFont="1" applyAlignment="1" applyProtection="1">
      <alignment horizontal="center" vertical="top"/>
      <protection/>
    </xf>
    <xf numFmtId="0" fontId="55" fillId="0" borderId="0" xfId="0" applyFont="1" applyAlignment="1" applyProtection="1">
      <alignment vertical="top"/>
      <protection/>
    </xf>
    <xf numFmtId="0" fontId="59" fillId="10" borderId="0" xfId="23" applyFont="1" applyFill="1" applyBorder="1" applyAlignment="1">
      <alignment horizontal="left" vertical="center"/>
      <protection/>
    </xf>
    <xf numFmtId="0" fontId="60" fillId="10" borderId="0" xfId="23" applyFont="1" applyFill="1" applyBorder="1" applyAlignment="1">
      <alignment horizontal="left" vertical="center" wrapText="1"/>
      <protection/>
    </xf>
    <xf numFmtId="0" fontId="60" fillId="10" borderId="0" xfId="23" applyFont="1" applyFill="1" applyBorder="1" applyAlignment="1">
      <alignment wrapText="1"/>
      <protection/>
    </xf>
    <xf numFmtId="0" fontId="60" fillId="10" borderId="0" xfId="23" applyFont="1" applyFill="1" applyBorder="1" applyAlignment="1">
      <alignment horizontal="center" wrapText="1"/>
      <protection/>
    </xf>
    <xf numFmtId="0" fontId="0" fillId="0" borderId="0" xfId="0" applyNumberFormat="1"/>
    <xf numFmtId="0" fontId="0" fillId="0" borderId="41" xfId="0" applyBorder="1" applyAlignment="1">
      <alignment vertical="center" wrapText="1"/>
    </xf>
    <xf numFmtId="0" fontId="0" fillId="0" borderId="0" xfId="0" applyBorder="1" applyAlignment="1">
      <alignment vertical="top" wrapText="1"/>
    </xf>
    <xf numFmtId="0" fontId="0" fillId="0" borderId="0" xfId="0" applyBorder="1" applyAlignment="1">
      <alignment wrapText="1"/>
    </xf>
    <xf numFmtId="0" fontId="0" fillId="0" borderId="0" xfId="0" applyBorder="1" applyAlignment="1">
      <alignment horizontal="center" vertical="top" wrapText="1"/>
    </xf>
    <xf numFmtId="0" fontId="63" fillId="0" borderId="42" xfId="23" applyFont="1" applyBorder="1" applyAlignment="1">
      <alignment wrapText="1"/>
      <protection/>
    </xf>
    <xf numFmtId="173" fontId="63" fillId="0" borderId="27" xfId="23" applyNumberFormat="1" applyFont="1" applyBorder="1" applyAlignment="1">
      <alignment wrapText="1"/>
      <protection/>
    </xf>
    <xf numFmtId="173" fontId="63" fillId="0" borderId="43" xfId="23" applyNumberFormat="1" applyFont="1" applyBorder="1" applyAlignment="1">
      <alignment wrapText="1"/>
      <protection/>
    </xf>
    <xf numFmtId="173" fontId="63" fillId="0" borderId="24" xfId="23" applyNumberFormat="1" applyFont="1" applyBorder="1" applyAlignment="1">
      <alignment wrapText="1"/>
      <protection/>
    </xf>
    <xf numFmtId="173" fontId="63" fillId="0" borderId="44" xfId="23" applyNumberFormat="1" applyFont="1" applyBorder="1" applyAlignment="1">
      <alignment wrapText="1"/>
      <protection/>
    </xf>
    <xf numFmtId="0" fontId="64" fillId="0" borderId="45" xfId="0" applyFont="1" applyFill="1" applyBorder="1" applyAlignment="1">
      <alignment vertical="center"/>
    </xf>
    <xf numFmtId="0" fontId="65" fillId="0" borderId="46" xfId="0" applyFont="1" applyFill="1" applyBorder="1"/>
    <xf numFmtId="0" fontId="62" fillId="0" borderId="46" xfId="0" applyFont="1" applyFill="1" applyBorder="1" applyAlignment="1">
      <alignment wrapText="1"/>
    </xf>
    <xf numFmtId="0" fontId="65" fillId="0" borderId="46" xfId="0" applyFont="1" applyFill="1" applyBorder="1" applyAlignment="1">
      <alignment horizontal="center"/>
    </xf>
    <xf numFmtId="0" fontId="65" fillId="0" borderId="47" xfId="0" applyFont="1" applyFill="1" applyBorder="1" applyAlignment="1">
      <alignment horizontal="center"/>
    </xf>
    <xf numFmtId="0" fontId="0" fillId="0" borderId="45" xfId="0" applyFill="1" applyBorder="1"/>
    <xf numFmtId="0" fontId="0" fillId="0" borderId="46" xfId="0" applyFill="1" applyBorder="1"/>
    <xf numFmtId="0" fontId="0" fillId="0" borderId="46" xfId="0" applyNumberFormat="1" applyFill="1" applyBorder="1"/>
    <xf numFmtId="0" fontId="0" fillId="0" borderId="47" xfId="0" applyFill="1" applyBorder="1"/>
    <xf numFmtId="0" fontId="64" fillId="0" borderId="48" xfId="0" applyFont="1" applyFill="1" applyBorder="1" applyAlignment="1">
      <alignment vertical="center"/>
    </xf>
    <xf numFmtId="0" fontId="65" fillId="0" borderId="26" xfId="0" applyFont="1" applyFill="1" applyBorder="1"/>
    <xf numFmtId="0" fontId="62" fillId="0" borderId="26" xfId="0" applyFont="1" applyFill="1" applyBorder="1" applyAlignment="1">
      <alignment wrapText="1"/>
    </xf>
    <xf numFmtId="0" fontId="65" fillId="0" borderId="26" xfId="0" applyFont="1" applyFill="1" applyBorder="1" applyAlignment="1">
      <alignment horizontal="center"/>
    </xf>
    <xf numFmtId="0" fontId="65" fillId="0" borderId="49" xfId="0" applyFont="1" applyFill="1" applyBorder="1" applyAlignment="1">
      <alignment horizontal="center"/>
    </xf>
    <xf numFmtId="0" fontId="65" fillId="0" borderId="48" xfId="0" applyFont="1" applyFill="1" applyBorder="1"/>
    <xf numFmtId="0" fontId="0" fillId="0" borderId="26" xfId="0" applyFill="1" applyBorder="1"/>
    <xf numFmtId="173" fontId="65" fillId="0" borderId="26" xfId="0" applyNumberFormat="1" applyFont="1" applyFill="1" applyBorder="1"/>
    <xf numFmtId="0" fontId="0" fillId="0" borderId="26" xfId="0" applyNumberFormat="1" applyFill="1" applyBorder="1"/>
    <xf numFmtId="0" fontId="0" fillId="0" borderId="49" xfId="0" applyFill="1" applyBorder="1"/>
    <xf numFmtId="0" fontId="65" fillId="0" borderId="48" xfId="0" applyFont="1" applyFill="1" applyBorder="1" applyAlignment="1">
      <alignment horizontal="center" vertical="center"/>
    </xf>
    <xf numFmtId="0" fontId="66" fillId="0" borderId="26" xfId="0" applyFont="1" applyFill="1" applyBorder="1" applyAlignment="1">
      <alignment wrapText="1"/>
    </xf>
    <xf numFmtId="0" fontId="66" fillId="0" borderId="26" xfId="0" applyFont="1" applyFill="1" applyBorder="1" applyAlignment="1">
      <alignment horizontal="center" wrapText="1"/>
    </xf>
    <xf numFmtId="0" fontId="65" fillId="0" borderId="48" xfId="0" applyNumberFormat="1" applyFont="1" applyFill="1" applyBorder="1"/>
    <xf numFmtId="0" fontId="65" fillId="0" borderId="50" xfId="0" applyFont="1" applyFill="1" applyBorder="1" applyAlignment="1">
      <alignment horizontal="center" vertical="center"/>
    </xf>
    <xf numFmtId="0" fontId="65" fillId="0" borderId="40" xfId="0" applyFont="1" applyFill="1" applyBorder="1" applyAlignment="1">
      <alignment horizontal="left"/>
    </xf>
    <xf numFmtId="49" fontId="63" fillId="0" borderId="26" xfId="0" applyNumberFormat="1" applyFont="1" applyFill="1" applyBorder="1" applyAlignment="1">
      <alignment wrapText="1"/>
    </xf>
    <xf numFmtId="0" fontId="70" fillId="0" borderId="26" xfId="0" applyNumberFormat="1" applyFont="1" applyFill="1" applyBorder="1" applyAlignment="1">
      <alignment horizontal="center" wrapText="1"/>
    </xf>
    <xf numFmtId="0" fontId="70" fillId="0" borderId="51" xfId="0" applyNumberFormat="1" applyFont="1" applyFill="1" applyBorder="1" applyAlignment="1">
      <alignment horizontal="center" wrapText="1"/>
    </xf>
    <xf numFmtId="0" fontId="70" fillId="0" borderId="48" xfId="0" applyNumberFormat="1" applyFont="1" applyFill="1" applyBorder="1" applyAlignment="1">
      <alignment horizontal="right" wrapText="1"/>
    </xf>
    <xf numFmtId="173" fontId="65" fillId="0" borderId="40" xfId="0" applyNumberFormat="1" applyFont="1" applyFill="1" applyBorder="1"/>
    <xf numFmtId="0" fontId="65" fillId="0" borderId="49" xfId="0" applyFont="1" applyFill="1" applyBorder="1"/>
    <xf numFmtId="49" fontId="70" fillId="0" borderId="26" xfId="0" applyNumberFormat="1" applyFont="1" applyFill="1" applyBorder="1" applyAlignment="1">
      <alignment horizontal="left" vertical="center" wrapText="1"/>
    </xf>
    <xf numFmtId="49" fontId="70" fillId="0" borderId="26" xfId="0" applyNumberFormat="1" applyFont="1" applyFill="1" applyBorder="1" applyAlignment="1">
      <alignment wrapText="1"/>
    </xf>
    <xf numFmtId="0" fontId="65" fillId="0" borderId="40" xfId="0" applyFont="1" applyFill="1" applyBorder="1" applyAlignment="1">
      <alignment horizontal="center" vertical="center"/>
    </xf>
    <xf numFmtId="0" fontId="70" fillId="0" borderId="32" xfId="0" applyNumberFormat="1" applyFont="1" applyFill="1" applyBorder="1" applyAlignment="1">
      <alignment horizontal="center" wrapText="1"/>
    </xf>
    <xf numFmtId="0" fontId="70" fillId="0" borderId="26" xfId="0" applyFont="1" applyFill="1" applyBorder="1" applyAlignment="1">
      <alignment wrapText="1"/>
    </xf>
    <xf numFmtId="0" fontId="71" fillId="0" borderId="26" xfId="0" applyFont="1" applyFill="1" applyBorder="1" applyAlignment="1">
      <alignment/>
    </xf>
    <xf numFmtId="173" fontId="71" fillId="0" borderId="26" xfId="0" applyNumberFormat="1" applyFont="1" applyFill="1" applyBorder="1"/>
    <xf numFmtId="173" fontId="0" fillId="0" borderId="26" xfId="0" applyNumberFormat="1" applyFill="1" applyBorder="1"/>
    <xf numFmtId="0" fontId="70" fillId="0" borderId="26" xfId="24" applyNumberFormat="1" applyFont="1" applyFill="1" applyBorder="1" applyAlignment="1">
      <alignment horizontal="center" wrapText="1"/>
      <protection/>
    </xf>
    <xf numFmtId="49" fontId="69" fillId="0" borderId="26" xfId="0" applyNumberFormat="1" applyFont="1" applyFill="1" applyBorder="1" applyAlignment="1">
      <alignment wrapText="1"/>
    </xf>
    <xf numFmtId="0" fontId="65" fillId="0" borderId="42" xfId="0" applyFont="1" applyFill="1" applyBorder="1"/>
    <xf numFmtId="173" fontId="0" fillId="0" borderId="0" xfId="0" applyNumberFormat="1"/>
    <xf numFmtId="0" fontId="72" fillId="0" borderId="26" xfId="0" applyFont="1" applyFill="1" applyBorder="1" applyAlignment="1">
      <alignment wrapText="1"/>
    </xf>
    <xf numFmtId="0" fontId="72" fillId="0" borderId="26" xfId="0" applyFont="1" applyBorder="1"/>
    <xf numFmtId="0" fontId="72" fillId="0" borderId="0" xfId="0" applyFont="1"/>
    <xf numFmtId="0" fontId="65" fillId="0" borderId="26" xfId="0" applyFont="1" applyBorder="1"/>
    <xf numFmtId="0" fontId="65" fillId="0" borderId="26" xfId="0" applyFont="1" applyFill="1" applyBorder="1" applyAlignment="1">
      <alignment wrapText="1"/>
    </xf>
    <xf numFmtId="0" fontId="65" fillId="0" borderId="52" xfId="0" applyFont="1" applyFill="1" applyBorder="1" applyAlignment="1">
      <alignment horizontal="center" vertical="center"/>
    </xf>
    <xf numFmtId="0" fontId="65" fillId="0" borderId="44" xfId="0" applyFont="1" applyFill="1" applyBorder="1"/>
    <xf numFmtId="0" fontId="73" fillId="0" borderId="26" xfId="0" applyFont="1" applyFill="1" applyBorder="1" applyAlignment="1">
      <alignment wrapText="1"/>
    </xf>
    <xf numFmtId="0" fontId="65" fillId="0" borderId="44" xfId="0" applyFont="1" applyFill="1" applyBorder="1" applyAlignment="1">
      <alignment horizontal="center"/>
    </xf>
    <xf numFmtId="0" fontId="65" fillId="0" borderId="53" xfId="0" applyFont="1" applyFill="1" applyBorder="1" applyAlignment="1">
      <alignment horizontal="center"/>
    </xf>
    <xf numFmtId="0" fontId="65" fillId="0" borderId="52" xfId="0" applyFont="1" applyFill="1" applyBorder="1"/>
    <xf numFmtId="0" fontId="0" fillId="0" borderId="44" xfId="0" applyFill="1" applyBorder="1"/>
    <xf numFmtId="0" fontId="0" fillId="0" borderId="44" xfId="0" applyNumberFormat="1" applyFill="1" applyBorder="1"/>
    <xf numFmtId="0" fontId="0" fillId="0" borderId="53" xfId="0" applyFill="1" applyBorder="1"/>
    <xf numFmtId="0" fontId="65" fillId="0" borderId="43" xfId="0" applyFont="1" applyFill="1" applyBorder="1" applyAlignment="1">
      <alignment wrapText="1"/>
    </xf>
    <xf numFmtId="0" fontId="64" fillId="0" borderId="54" xfId="0" applyFont="1" applyFill="1" applyBorder="1" applyAlignment="1">
      <alignment vertical="center"/>
    </xf>
    <xf numFmtId="0" fontId="65" fillId="0" borderId="55" xfId="0" applyFont="1" applyFill="1" applyBorder="1"/>
    <xf numFmtId="0" fontId="71" fillId="0" borderId="55" xfId="0" applyFont="1" applyFill="1" applyBorder="1" applyAlignment="1">
      <alignment wrapText="1"/>
    </xf>
    <xf numFmtId="0" fontId="65" fillId="0" borderId="55" xfId="0" applyFont="1" applyFill="1" applyBorder="1" applyAlignment="1">
      <alignment horizontal="center"/>
    </xf>
    <xf numFmtId="0" fontId="65" fillId="0" borderId="56" xfId="0" applyFont="1" applyFill="1" applyBorder="1" applyAlignment="1">
      <alignment horizontal="center"/>
    </xf>
    <xf numFmtId="0" fontId="65" fillId="0" borderId="54" xfId="0" applyFont="1" applyFill="1" applyBorder="1"/>
    <xf numFmtId="173" fontId="71" fillId="0" borderId="55" xfId="0" applyNumberFormat="1" applyFont="1" applyFill="1" applyBorder="1"/>
    <xf numFmtId="0" fontId="0" fillId="0" borderId="55" xfId="0" applyFill="1" applyBorder="1"/>
    <xf numFmtId="0" fontId="0" fillId="0" borderId="55" xfId="0" applyNumberFormat="1" applyFill="1" applyBorder="1"/>
    <xf numFmtId="0" fontId="0" fillId="0" borderId="56" xfId="0" applyFill="1" applyBorder="1"/>
    <xf numFmtId="0" fontId="64" fillId="0" borderId="0" xfId="0" applyFont="1" applyFill="1" applyBorder="1" applyAlignment="1">
      <alignment vertical="center"/>
    </xf>
    <xf numFmtId="0" fontId="65" fillId="0" borderId="0" xfId="0" applyFont="1" applyFill="1" applyBorder="1"/>
    <xf numFmtId="0" fontId="65" fillId="0" borderId="0" xfId="0" applyFont="1" applyFill="1" applyBorder="1" applyAlignment="1">
      <alignment wrapText="1"/>
    </xf>
    <xf numFmtId="0" fontId="65" fillId="0" borderId="0" xfId="0" applyFont="1" applyFill="1" applyBorder="1" applyAlignment="1">
      <alignment horizontal="center"/>
    </xf>
    <xf numFmtId="0" fontId="0" fillId="0" borderId="0" xfId="0" applyFill="1" applyBorder="1"/>
    <xf numFmtId="0" fontId="0" fillId="0" borderId="0" xfId="0" applyNumberFormat="1" applyFill="1" applyBorder="1"/>
    <xf numFmtId="0" fontId="0" fillId="0" borderId="0" xfId="0" applyFill="1"/>
    <xf numFmtId="0" fontId="65" fillId="0" borderId="45" xfId="0" applyFont="1" applyFill="1" applyBorder="1" applyAlignment="1">
      <alignment horizontal="left" vertical="center"/>
    </xf>
    <xf numFmtId="0" fontId="65" fillId="0" borderId="46" xfId="0" applyFont="1" applyFill="1" applyBorder="1" applyAlignment="1">
      <alignment horizontal="left" vertical="center"/>
    </xf>
    <xf numFmtId="0" fontId="74" fillId="0" borderId="46" xfId="0" applyFont="1" applyFill="1" applyBorder="1" applyAlignment="1">
      <alignment/>
    </xf>
    <xf numFmtId="173" fontId="65" fillId="0" borderId="46" xfId="0" applyNumberFormat="1" applyFont="1" applyFill="1" applyBorder="1"/>
    <xf numFmtId="173" fontId="71" fillId="0" borderId="46" xfId="0" applyNumberFormat="1" applyFont="1" applyFill="1" applyBorder="1"/>
    <xf numFmtId="0" fontId="65" fillId="0" borderId="47" xfId="0" applyFont="1" applyFill="1" applyBorder="1"/>
    <xf numFmtId="0" fontId="65" fillId="0" borderId="48" xfId="0" applyFont="1" applyFill="1" applyBorder="1" applyAlignment="1">
      <alignment horizontal="left" vertical="center"/>
    </xf>
    <xf numFmtId="0" fontId="65" fillId="0" borderId="26" xfId="0" applyFont="1" applyFill="1" applyBorder="1" applyAlignment="1">
      <alignment horizontal="left" vertical="center"/>
    </xf>
    <xf numFmtId="0" fontId="74" fillId="0" borderId="26" xfId="0" applyFont="1" applyFill="1" applyBorder="1" applyAlignment="1">
      <alignment/>
    </xf>
    <xf numFmtId="173" fontId="71" fillId="0" borderId="32" xfId="0" applyNumberFormat="1" applyFont="1" applyFill="1" applyBorder="1"/>
    <xf numFmtId="0" fontId="65" fillId="0" borderId="54" xfId="0" applyFont="1" applyFill="1" applyBorder="1" applyAlignment="1">
      <alignment horizontal="left" vertical="center"/>
    </xf>
    <xf numFmtId="0" fontId="65" fillId="0" borderId="55" xfId="0" applyFont="1" applyFill="1" applyBorder="1" applyAlignment="1">
      <alignment horizontal="left" vertical="center"/>
    </xf>
    <xf numFmtId="0" fontId="65" fillId="0" borderId="55" xfId="0" applyFont="1" applyFill="1" applyBorder="1" applyAlignment="1">
      <alignment/>
    </xf>
    <xf numFmtId="173" fontId="65" fillId="0" borderId="55" xfId="0" applyNumberFormat="1" applyFont="1" applyFill="1" applyBorder="1"/>
    <xf numFmtId="0" fontId="65" fillId="0" borderId="56" xfId="0" applyFont="1" applyFill="1" applyBorder="1"/>
    <xf numFmtId="0" fontId="65" fillId="0" borderId="0" xfId="0" applyFont="1" applyAlignment="1">
      <alignment horizontal="left" vertical="center"/>
    </xf>
    <xf numFmtId="0" fontId="65" fillId="0" borderId="0" xfId="0" applyFont="1" applyAlignment="1">
      <alignment/>
    </xf>
    <xf numFmtId="0" fontId="65" fillId="0" borderId="0" xfId="0" applyFont="1" applyAlignment="1">
      <alignment horizontal="center"/>
    </xf>
    <xf numFmtId="174" fontId="75" fillId="0" borderId="0" xfId="0" applyNumberFormat="1" applyFont="1" applyAlignment="1">
      <alignment/>
    </xf>
    <xf numFmtId="49" fontId="75" fillId="0" borderId="0" xfId="0" applyNumberFormat="1" applyFont="1" applyAlignment="1">
      <alignment/>
    </xf>
    <xf numFmtId="49" fontId="75" fillId="0" borderId="0" xfId="0" applyNumberFormat="1" applyFont="1" applyFill="1" applyAlignment="1">
      <alignment/>
    </xf>
    <xf numFmtId="175" fontId="75" fillId="0" borderId="0" xfId="0" applyNumberFormat="1" applyFont="1" applyFill="1" applyBorder="1" applyAlignment="1">
      <alignment/>
    </xf>
    <xf numFmtId="176" fontId="75" fillId="0" borderId="0" xfId="0" applyNumberFormat="1" applyFont="1" applyAlignment="1">
      <alignment/>
    </xf>
    <xf numFmtId="177" fontId="75" fillId="0" borderId="0" xfId="0" applyNumberFormat="1" applyFont="1" applyAlignment="1">
      <alignment/>
    </xf>
    <xf numFmtId="176" fontId="76" fillId="0" borderId="0" xfId="0" applyNumberFormat="1" applyFont="1" applyAlignment="1">
      <alignment horizontal="right" vertical="top"/>
    </xf>
    <xf numFmtId="49" fontId="76" fillId="0" borderId="0" xfId="0" applyNumberFormat="1" applyFont="1" applyAlignment="1">
      <alignment horizontal="left" vertical="top"/>
    </xf>
    <xf numFmtId="49" fontId="77" fillId="0" borderId="57" xfId="0" applyNumberFormat="1" applyFont="1" applyBorder="1" applyAlignment="1">
      <alignment horizontal="center"/>
    </xf>
    <xf numFmtId="49" fontId="77" fillId="0" borderId="57" xfId="0" applyNumberFormat="1" applyFont="1" applyFill="1" applyBorder="1" applyAlignment="1">
      <alignment horizontal="center"/>
    </xf>
    <xf numFmtId="0" fontId="77" fillId="0" borderId="57" xfId="0" applyNumberFormat="1" applyFont="1" applyBorder="1" applyAlignment="1">
      <alignment horizontal="center"/>
    </xf>
    <xf numFmtId="49" fontId="77" fillId="0" borderId="0" xfId="0" applyNumberFormat="1" applyFont="1" applyAlignment="1">
      <alignment horizontal="right"/>
    </xf>
    <xf numFmtId="49" fontId="77" fillId="0" borderId="0" xfId="0" applyNumberFormat="1" applyFont="1" applyAlignment="1">
      <alignment horizontal="center"/>
    </xf>
    <xf numFmtId="49" fontId="77" fillId="0" borderId="0" xfId="0" applyNumberFormat="1" applyFont="1" applyAlignment="1">
      <alignment horizontal="left"/>
    </xf>
    <xf numFmtId="49" fontId="77" fillId="0" borderId="0" xfId="0" applyNumberFormat="1" applyFont="1" applyFill="1" applyAlignment="1">
      <alignment horizontal="left"/>
    </xf>
    <xf numFmtId="0" fontId="77" fillId="0" borderId="0" xfId="0" applyNumberFormat="1" applyFont="1" applyAlignment="1">
      <alignment horizontal="left" wrapText="1"/>
    </xf>
    <xf numFmtId="49" fontId="77" fillId="0" borderId="0" xfId="0" applyNumberFormat="1" applyFont="1" applyFill="1" applyAlignment="1">
      <alignment horizontal="right"/>
    </xf>
    <xf numFmtId="174" fontId="78" fillId="0" borderId="0" xfId="0" applyNumberFormat="1" applyFont="1" applyAlignment="1">
      <alignment/>
    </xf>
    <xf numFmtId="49" fontId="78" fillId="0" borderId="0" xfId="0" applyNumberFormat="1" applyFont="1" applyAlignment="1">
      <alignment horizontal="center"/>
    </xf>
    <xf numFmtId="0" fontId="78" fillId="0" borderId="0" xfId="0" applyNumberFormat="1" applyFont="1" applyAlignment="1">
      <alignment horizontal="left"/>
    </xf>
    <xf numFmtId="0" fontId="78" fillId="0" borderId="0" xfId="0" applyNumberFormat="1" applyFont="1" applyFill="1" applyAlignment="1">
      <alignment horizontal="left"/>
    </xf>
    <xf numFmtId="175" fontId="78" fillId="0" borderId="0" xfId="0" applyNumberFormat="1" applyFont="1" applyFill="1" applyBorder="1" applyAlignment="1">
      <alignment/>
    </xf>
    <xf numFmtId="176" fontId="78" fillId="0" borderId="0" xfId="0" applyNumberFormat="1" applyFont="1" applyAlignment="1">
      <alignment/>
    </xf>
    <xf numFmtId="177" fontId="78" fillId="0" borderId="0" xfId="0" applyNumberFormat="1" applyFont="1" applyAlignment="1">
      <alignment horizontal="left"/>
    </xf>
    <xf numFmtId="174" fontId="77" fillId="0" borderId="0" xfId="0" applyNumberFormat="1" applyFont="1" applyAlignment="1">
      <alignment/>
    </xf>
    <xf numFmtId="0" fontId="77" fillId="0" borderId="0" xfId="0" applyNumberFormat="1" applyFont="1" applyAlignment="1">
      <alignment horizontal="left"/>
    </xf>
    <xf numFmtId="0" fontId="77" fillId="0" borderId="0" xfId="0" applyNumberFormat="1" applyFont="1" applyFill="1" applyAlignment="1">
      <alignment horizontal="left"/>
    </xf>
    <xf numFmtId="175" fontId="77" fillId="0" borderId="0" xfId="0" applyNumberFormat="1" applyFont="1" applyFill="1" applyBorder="1" applyAlignment="1">
      <alignment/>
    </xf>
    <xf numFmtId="176" fontId="77" fillId="0" borderId="0" xfId="0" applyNumberFormat="1" applyFont="1" applyAlignment="1">
      <alignment/>
    </xf>
    <xf numFmtId="177" fontId="77" fillId="0" borderId="0" xfId="0" applyNumberFormat="1" applyFont="1" applyAlignment="1">
      <alignment/>
    </xf>
    <xf numFmtId="174" fontId="79" fillId="0" borderId="58" xfId="0" applyNumberFormat="1" applyFont="1" applyBorder="1" applyAlignment="1">
      <alignment horizontal="right" vertical="top"/>
    </xf>
    <xf numFmtId="49" fontId="79" fillId="0" borderId="58" xfId="0" applyNumberFormat="1" applyFont="1" applyBorder="1" applyAlignment="1">
      <alignment horizontal="center" vertical="top"/>
    </xf>
    <xf numFmtId="49" fontId="79" fillId="0" borderId="58" xfId="0" applyNumberFormat="1" applyFont="1" applyBorder="1" applyAlignment="1">
      <alignment horizontal="left" vertical="top"/>
    </xf>
    <xf numFmtId="49" fontId="79" fillId="0" borderId="58" xfId="0" applyNumberFormat="1" applyFont="1" applyFill="1" applyBorder="1" applyAlignment="1">
      <alignment horizontal="left" vertical="top"/>
    </xf>
    <xf numFmtId="0" fontId="79" fillId="0" borderId="58" xfId="0" applyNumberFormat="1" applyFont="1" applyBorder="1" applyAlignment="1">
      <alignment horizontal="left" vertical="top" wrapText="1"/>
    </xf>
    <xf numFmtId="175" fontId="80" fillId="0" borderId="58" xfId="0" applyNumberFormat="1" applyFont="1" applyFill="1" applyBorder="1" applyAlignment="1">
      <alignment horizontal="right" vertical="top"/>
    </xf>
    <xf numFmtId="176" fontId="79" fillId="0" borderId="58" xfId="0" applyNumberFormat="1" applyFont="1" applyBorder="1" applyAlignment="1">
      <alignment horizontal="right" vertical="top"/>
    </xf>
    <xf numFmtId="177" fontId="79" fillId="0" borderId="58" xfId="0" applyNumberFormat="1" applyFont="1" applyBorder="1" applyAlignment="1">
      <alignment horizontal="right" vertical="top"/>
    </xf>
    <xf numFmtId="174" fontId="81" fillId="0" borderId="0" xfId="0" applyNumberFormat="1" applyFont="1" applyAlignment="1">
      <alignment horizontal="left" vertical="top" wrapText="1"/>
    </xf>
    <xf numFmtId="49" fontId="81" fillId="0" borderId="0" xfId="0" applyNumberFormat="1" applyFont="1" applyAlignment="1">
      <alignment horizontal="left" vertical="top" wrapText="1"/>
    </xf>
    <xf numFmtId="49" fontId="81" fillId="0" borderId="0" xfId="0" applyNumberFormat="1" applyFont="1" applyFill="1" applyAlignment="1">
      <alignment horizontal="left" vertical="top" wrapText="1"/>
    </xf>
    <xf numFmtId="0" fontId="81" fillId="0" borderId="0" xfId="0" applyNumberFormat="1" applyFont="1" applyAlignment="1">
      <alignment horizontal="left" vertical="top" wrapText="1"/>
    </xf>
    <xf numFmtId="175" fontId="81" fillId="0" borderId="0" xfId="0" applyNumberFormat="1" applyFont="1" applyFill="1" applyBorder="1" applyAlignment="1">
      <alignment horizontal="right" vertical="top"/>
    </xf>
    <xf numFmtId="176" fontId="81" fillId="0" borderId="0" xfId="0" applyNumberFormat="1" applyFont="1" applyAlignment="1">
      <alignment horizontal="left" vertical="top" wrapText="1"/>
    </xf>
    <xf numFmtId="175" fontId="81" fillId="0" borderId="0" xfId="0" applyNumberFormat="1" applyFont="1" applyFill="1" applyBorder="1" applyAlignment="1">
      <alignment horizontal="left" vertical="top" wrapText="1"/>
    </xf>
    <xf numFmtId="177" fontId="81" fillId="0" borderId="0" xfId="0" applyNumberFormat="1" applyFont="1" applyAlignment="1">
      <alignment horizontal="left" vertical="top" wrapText="1"/>
    </xf>
    <xf numFmtId="174" fontId="82" fillId="0" borderId="0" xfId="0" applyNumberFormat="1" applyFont="1" applyAlignment="1">
      <alignment horizontal="center" vertical="center"/>
    </xf>
    <xf numFmtId="49" fontId="82" fillId="0" borderId="0" xfId="0" applyNumberFormat="1" applyFont="1" applyAlignment="1">
      <alignment horizontal="center" vertical="center"/>
    </xf>
    <xf numFmtId="49" fontId="82" fillId="0" borderId="0" xfId="0" applyNumberFormat="1" applyFont="1" applyFill="1" applyAlignment="1">
      <alignment horizontal="center" vertical="center"/>
    </xf>
    <xf numFmtId="49" fontId="82" fillId="0" borderId="0" xfId="0" applyNumberFormat="1" applyFont="1" applyAlignment="1">
      <alignment horizontal="center" vertical="center" wrapText="1"/>
    </xf>
    <xf numFmtId="175" fontId="82" fillId="0" borderId="0" xfId="0" applyNumberFormat="1" applyFont="1" applyFill="1" applyBorder="1" applyAlignment="1">
      <alignment horizontal="center" vertical="center"/>
    </xf>
    <xf numFmtId="176" fontId="82" fillId="0" borderId="0" xfId="0" applyNumberFormat="1" applyFont="1" applyAlignment="1">
      <alignment horizontal="center" vertical="center"/>
    </xf>
    <xf numFmtId="177" fontId="82" fillId="0" borderId="0" xfId="0" applyNumberFormat="1" applyFont="1" applyAlignment="1">
      <alignment horizontal="center" vertical="center"/>
    </xf>
    <xf numFmtId="0" fontId="79" fillId="0" borderId="58" xfId="0" applyFont="1" applyBorder="1" applyAlignment="1">
      <alignment horizontal="left" vertical="top" wrapText="1"/>
    </xf>
    <xf numFmtId="175" fontId="80" fillId="0" borderId="58" xfId="0" applyNumberFormat="1" applyFont="1" applyBorder="1" applyAlignment="1">
      <alignment horizontal="right" vertical="top"/>
    </xf>
    <xf numFmtId="0" fontId="81" fillId="0" borderId="0" xfId="0" applyFont="1" applyAlignment="1">
      <alignment horizontal="left" vertical="top" wrapText="1"/>
    </xf>
    <xf numFmtId="175" fontId="81" fillId="0" borderId="0" xfId="0" applyNumberFormat="1" applyFont="1" applyAlignment="1">
      <alignment horizontal="right" vertical="top"/>
    </xf>
    <xf numFmtId="175" fontId="81" fillId="0" borderId="0" xfId="0" applyNumberFormat="1" applyFont="1" applyAlignment="1">
      <alignment horizontal="left" vertical="top" wrapText="1"/>
    </xf>
    <xf numFmtId="0" fontId="83" fillId="0" borderId="58" xfId="0" applyNumberFormat="1" applyFont="1" applyBorder="1" applyAlignment="1">
      <alignment horizontal="left" vertical="top" wrapText="1"/>
    </xf>
    <xf numFmtId="176" fontId="83" fillId="0" borderId="58" xfId="0" applyNumberFormat="1" applyFont="1" applyBorder="1" applyAlignment="1">
      <alignment horizontal="right" vertical="top"/>
    </xf>
    <xf numFmtId="174" fontId="76" fillId="0" borderId="0" xfId="0" applyNumberFormat="1" applyFont="1" applyAlignment="1">
      <alignment horizontal="right" vertical="top"/>
    </xf>
    <xf numFmtId="49" fontId="76" fillId="0" borderId="0" xfId="0" applyNumberFormat="1" applyFont="1" applyAlignment="1">
      <alignment horizontal="center" vertical="top"/>
    </xf>
    <xf numFmtId="49" fontId="76" fillId="0" borderId="0" xfId="0" applyNumberFormat="1" applyFont="1" applyFill="1" applyAlignment="1">
      <alignment horizontal="left" vertical="top"/>
    </xf>
    <xf numFmtId="49" fontId="76" fillId="0" borderId="0" xfId="0" applyNumberFormat="1" applyFont="1" applyAlignment="1">
      <alignment horizontal="left" vertical="top" wrapText="1"/>
    </xf>
    <xf numFmtId="175" fontId="84" fillId="0" borderId="0" xfId="0" applyNumberFormat="1" applyFont="1" applyFill="1" applyBorder="1" applyAlignment="1">
      <alignment horizontal="right" vertical="top"/>
    </xf>
    <xf numFmtId="177" fontId="76" fillId="0" borderId="0" xfId="0" applyNumberFormat="1" applyFont="1" applyAlignment="1">
      <alignment horizontal="right" vertical="top"/>
    </xf>
    <xf numFmtId="49" fontId="3" fillId="2" borderId="0" xfId="0" applyNumberFormat="1" applyFont="1" applyFill="1" applyAlignment="1" applyProtection="1">
      <alignment horizontal="left" vertical="center"/>
      <protection locked="0"/>
    </xf>
    <xf numFmtId="0" fontId="29" fillId="0" borderId="0" xfId="0" applyFont="1" applyAlignment="1" applyProtection="1">
      <alignment horizontal="left" vertical="center" wrapText="1"/>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6"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0" fontId="24" fillId="4" borderId="21" xfId="0" applyFont="1" applyFill="1" applyBorder="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4" fillId="4" borderId="7" xfId="0" applyFont="1" applyFill="1" applyBorder="1" applyAlignment="1" applyProtection="1">
      <alignment horizontal="righ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4" fontId="26" fillId="0" borderId="0" xfId="0" applyNumberFormat="1" applyFont="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63" fillId="0" borderId="26" xfId="23" applyNumberFormat="1" applyFont="1" applyBorder="1" applyAlignment="1">
      <alignment wrapText="1"/>
      <protection/>
    </xf>
    <xf numFmtId="0" fontId="63" fillId="0" borderId="44" xfId="23" applyNumberFormat="1" applyFont="1" applyBorder="1" applyAlignment="1">
      <alignment wrapText="1"/>
      <protection/>
    </xf>
    <xf numFmtId="0" fontId="63" fillId="0" borderId="49" xfId="23" applyFont="1" applyBorder="1" applyAlignment="1">
      <alignment wrapText="1"/>
      <protection/>
    </xf>
    <xf numFmtId="0" fontId="63" fillId="0" borderId="53" xfId="23" applyFont="1" applyBorder="1" applyAlignment="1">
      <alignment wrapText="1"/>
      <protection/>
    </xf>
    <xf numFmtId="173" fontId="74" fillId="0" borderId="32" xfId="0" applyNumberFormat="1" applyFont="1" applyFill="1" applyBorder="1" applyAlignment="1">
      <alignment/>
    </xf>
    <xf numFmtId="173" fontId="74" fillId="0" borderId="40" xfId="0" applyNumberFormat="1" applyFont="1" applyFill="1" applyBorder="1" applyAlignment="1">
      <alignment/>
    </xf>
    <xf numFmtId="0" fontId="61" fillId="11" borderId="59" xfId="23" applyFont="1" applyFill="1" applyBorder="1" applyAlignment="1">
      <alignment horizontal="left" vertical="center" wrapText="1"/>
      <protection/>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62" fillId="0" borderId="65" xfId="0" applyFont="1" applyBorder="1" applyAlignment="1">
      <alignment vertical="center" wrapText="1"/>
    </xf>
    <xf numFmtId="0" fontId="62" fillId="0" borderId="66" xfId="0" applyFont="1" applyBorder="1" applyAlignment="1">
      <alignment vertical="center" wrapText="1"/>
    </xf>
    <xf numFmtId="0" fontId="62" fillId="0" borderId="67" xfId="0" applyFont="1" applyBorder="1" applyAlignment="1">
      <alignment vertical="center" wrapText="1"/>
    </xf>
    <xf numFmtId="0" fontId="62" fillId="0" borderId="68" xfId="0" applyFont="1" applyBorder="1" applyAlignment="1">
      <alignment horizontal="center" wrapText="1"/>
    </xf>
    <xf numFmtId="0" fontId="62" fillId="0" borderId="69" xfId="0" applyFont="1" applyBorder="1" applyAlignment="1">
      <alignment horizontal="center" wrapText="1"/>
    </xf>
    <xf numFmtId="0" fontId="62" fillId="0" borderId="70" xfId="0" applyFont="1" applyBorder="1" applyAlignment="1">
      <alignment horizontal="center" wrapText="1"/>
    </xf>
    <xf numFmtId="0" fontId="62" fillId="0" borderId="71" xfId="0" applyFont="1" applyBorder="1" applyAlignment="1">
      <alignment horizontal="center" wrapText="1"/>
    </xf>
    <xf numFmtId="0" fontId="62" fillId="0" borderId="72" xfId="0" applyFont="1" applyBorder="1" applyAlignment="1">
      <alignment horizontal="center" wrapText="1"/>
    </xf>
    <xf numFmtId="0" fontId="62" fillId="0" borderId="73" xfId="0" applyFont="1" applyBorder="1" applyAlignment="1">
      <alignment horizontal="center" wrapText="1"/>
    </xf>
    <xf numFmtId="0" fontId="63" fillId="0" borderId="74" xfId="23" applyFont="1" applyBorder="1" applyAlignment="1">
      <alignment horizontal="center" vertical="center" wrapText="1"/>
      <protection/>
    </xf>
    <xf numFmtId="0" fontId="63" fillId="0" borderId="75" xfId="23" applyFont="1" applyBorder="1" applyAlignment="1">
      <alignment horizontal="center" vertical="center" wrapText="1"/>
      <protection/>
    </xf>
    <xf numFmtId="0" fontId="63" fillId="0" borderId="48" xfId="23" applyFont="1" applyBorder="1" applyAlignment="1">
      <alignment wrapText="1"/>
      <protection/>
    </xf>
    <xf numFmtId="0" fontId="63" fillId="0" borderId="52" xfId="23" applyFont="1" applyBorder="1" applyAlignment="1">
      <alignment wrapText="1"/>
      <protection/>
    </xf>
    <xf numFmtId="173" fontId="63" fillId="0" borderId="32" xfId="23" applyNumberFormat="1" applyFont="1" applyBorder="1" applyAlignment="1">
      <alignment horizontal="center" wrapText="1"/>
      <protection/>
    </xf>
    <xf numFmtId="173" fontId="63" fillId="0" borderId="40" xfId="23" applyNumberFormat="1" applyFont="1" applyBorder="1" applyAlignment="1">
      <alignment horizontal="center" wrapText="1"/>
      <protection/>
    </xf>
    <xf numFmtId="0" fontId="55" fillId="7" borderId="0" xfId="0" applyFont="1" applyFill="1" applyBorder="1" applyAlignment="1" applyProtection="1">
      <alignment horizontal="left" vertical="top" wrapText="1"/>
      <protection/>
    </xf>
    <xf numFmtId="0" fontId="53" fillId="0" borderId="0" xfId="0" applyFont="1" applyAlignment="1">
      <alignment horizontal="center"/>
    </xf>
    <xf numFmtId="0" fontId="54" fillId="0" borderId="26" xfId="0" applyFont="1" applyBorder="1" applyAlignment="1">
      <alignment horizontal="left" vertical="center"/>
    </xf>
    <xf numFmtId="49" fontId="54" fillId="0" borderId="26" xfId="0" applyNumberFormat="1" applyFont="1" applyBorder="1" applyAlignment="1">
      <alignment horizontal="left" vertical="center"/>
    </xf>
    <xf numFmtId="0" fontId="54" fillId="7" borderId="32" xfId="0" applyFont="1" applyFill="1" applyBorder="1" applyAlignment="1">
      <alignment horizontal="left" vertical="center"/>
    </xf>
    <xf numFmtId="0" fontId="54" fillId="7" borderId="76" xfId="0" applyFont="1" applyFill="1" applyBorder="1" applyAlignment="1">
      <alignment horizontal="left" vertical="center"/>
    </xf>
    <xf numFmtId="0" fontId="54" fillId="7" borderId="40" xfId="0" applyFont="1" applyFill="1" applyBorder="1" applyAlignment="1">
      <alignment horizontal="left" vertical="center"/>
    </xf>
    <xf numFmtId="0" fontId="56" fillId="7" borderId="32" xfId="0" applyFont="1" applyFill="1" applyBorder="1" applyAlignment="1">
      <alignment horizontal="left"/>
    </xf>
    <xf numFmtId="0" fontId="56" fillId="7" borderId="76" xfId="0" applyFont="1" applyFill="1" applyBorder="1" applyAlignment="1">
      <alignment horizontal="left"/>
    </xf>
    <xf numFmtId="0" fontId="56" fillId="7" borderId="40" xfId="0" applyFont="1" applyFill="1" applyBorder="1" applyAlignment="1">
      <alignment horizontal="left"/>
    </xf>
    <xf numFmtId="0" fontId="55" fillId="0" borderId="0" xfId="0" applyFont="1" applyAlignment="1" applyProtection="1">
      <alignment vertical="top"/>
      <protection/>
    </xf>
    <xf numFmtId="0" fontId="55" fillId="0" borderId="0" xfId="0" applyFont="1" applyAlignment="1" applyProtection="1">
      <alignment horizontal="left" vertical="top" wrapText="1"/>
      <protection/>
    </xf>
    <xf numFmtId="49" fontId="46" fillId="0" borderId="32" xfId="0" applyNumberFormat="1" applyFont="1" applyBorder="1" applyAlignment="1" applyProtection="1">
      <alignment vertical="top" wrapText="1"/>
      <protection/>
    </xf>
    <xf numFmtId="0" fontId="40" fillId="0" borderId="76" xfId="0" applyFont="1" applyBorder="1" applyAlignment="1">
      <alignment/>
    </xf>
    <xf numFmtId="0" fontId="40" fillId="0" borderId="40" xfId="0" applyFont="1" applyBorder="1" applyAlignment="1">
      <alignment/>
    </xf>
    <xf numFmtId="0" fontId="41" fillId="0" borderId="0" xfId="0" applyFont="1" applyFill="1" applyAlignment="1">
      <alignment horizontal="center"/>
    </xf>
    <xf numFmtId="0" fontId="40" fillId="0" borderId="0" xfId="0" applyFont="1" applyAlignment="1">
      <alignment horizontal="center"/>
    </xf>
    <xf numFmtId="0" fontId="42" fillId="0" borderId="0" xfId="0" applyFont="1" applyFill="1" applyAlignment="1">
      <alignment horizontal="center"/>
    </xf>
    <xf numFmtId="0" fontId="43" fillId="0" borderId="0" xfId="0" applyFont="1" applyAlignment="1">
      <alignment horizontal="center"/>
    </xf>
    <xf numFmtId="0" fontId="40" fillId="0" borderId="0" xfId="0" applyNumberFormat="1" applyFont="1" applyAlignment="1" applyProtection="1">
      <alignment vertical="top" wrapText="1"/>
      <protection/>
    </xf>
    <xf numFmtId="0" fontId="40" fillId="0" borderId="0" xfId="0" applyFont="1" applyAlignment="1" applyProtection="1">
      <alignment/>
      <protection/>
    </xf>
    <xf numFmtId="0" fontId="40" fillId="0" borderId="0" xfId="0" applyFont="1" applyAlignment="1">
      <alignment/>
    </xf>
    <xf numFmtId="49" fontId="40" fillId="0" borderId="0" xfId="0" applyNumberFormat="1" applyFont="1" applyAlignment="1" applyProtection="1">
      <alignment vertical="top" wrapText="1"/>
      <protection/>
    </xf>
    <xf numFmtId="0" fontId="45" fillId="12" borderId="26" xfId="0" applyFont="1" applyFill="1" applyBorder="1" applyAlignment="1">
      <alignment horizontal="right"/>
    </xf>
    <xf numFmtId="0" fontId="40" fillId="12" borderId="26" xfId="0" applyFont="1" applyFill="1" applyBorder="1" applyAlignment="1">
      <alignment/>
    </xf>
    <xf numFmtId="0" fontId="40" fillId="12" borderId="32" xfId="0" applyFont="1" applyFill="1" applyBorder="1" applyAlignment="1">
      <alignment/>
    </xf>
    <xf numFmtId="168" fontId="45" fillId="0" borderId="77" xfId="0" applyNumberFormat="1" applyFont="1" applyBorder="1" applyAlignment="1">
      <alignment horizontal="right"/>
    </xf>
    <xf numFmtId="168" fontId="45" fillId="0" borderId="78" xfId="0" applyNumberFormat="1" applyFont="1" applyBorder="1" applyAlignment="1">
      <alignment horizontal="right"/>
    </xf>
    <xf numFmtId="168" fontId="45" fillId="0" borderId="79" xfId="0" applyNumberFormat="1" applyFont="1" applyBorder="1" applyAlignment="1">
      <alignment horizontal="right"/>
    </xf>
  </cellXfs>
  <cellStyles count="11">
    <cellStyle name="Normal" xfId="0"/>
    <cellStyle name="Percent" xfId="15"/>
    <cellStyle name="Currency" xfId="16"/>
    <cellStyle name="Currency [0]" xfId="17"/>
    <cellStyle name="Comma" xfId="18"/>
    <cellStyle name="Comma [0]" xfId="19"/>
    <cellStyle name="Hypertextový odkaz" xfId="20"/>
    <cellStyle name="měny" xfId="21"/>
    <cellStyle name="procent" xfId="22"/>
    <cellStyle name="normální_List1" xfId="23"/>
    <cellStyle name="Normální 2" xfId="24"/>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225;ce\Pr&#225;ce%202020\Drobn&#253;%20Viktor%20arch\Letn&#237;%20cvi&#269;i&#353;t&#283;%20Louny\Stavba%2020.022%20rozpo&#269;et%20elekt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20.022"/>
    </sheetNames>
    <definedNames>
      <definedName name="CisloStavby" sheetId="1" refersTo="='Stavba'!$D$2"/>
      <definedName name="NazevStavby" sheetId="1" refersTo="='Stavba'!$E$2"/>
    </definedNames>
    <sheetDataSet>
      <sheetData sheetId="0"/>
      <sheetData sheetId="1">
        <row r="2">
          <cell r="D2" t="str">
            <v>0001</v>
          </cell>
          <cell r="E2" t="str">
            <v>Areál Louny</v>
          </cell>
        </row>
        <row r="3">
          <cell r="D3" t="str">
            <v>20.022</v>
          </cell>
          <cell r="E3" t="str">
            <v>Sport areál</v>
          </cell>
        </row>
        <row r="4">
          <cell r="D4" t="str">
            <v>01</v>
          </cell>
          <cell r="E4" t="str">
            <v>projektový rozpočet</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CM108"/>
  <sheetViews>
    <sheetView showGridLines="0" tabSelected="1" workbookViewId="0" topLeftCell="A1">
      <selection activeCell="AN11" sqref="AN11"/>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 customHeight="1">
      <c r="AR2" s="604"/>
      <c r="AS2" s="604"/>
      <c r="AT2" s="604"/>
      <c r="AU2" s="604"/>
      <c r="AV2" s="604"/>
      <c r="AW2" s="604"/>
      <c r="AX2" s="604"/>
      <c r="AY2" s="604"/>
      <c r="AZ2" s="604"/>
      <c r="BA2" s="604"/>
      <c r="BB2" s="604"/>
      <c r="BC2" s="604"/>
      <c r="BD2" s="604"/>
      <c r="BE2" s="604"/>
      <c r="BS2" s="18" t="s">
        <v>6</v>
      </c>
      <c r="BT2" s="18" t="s">
        <v>7</v>
      </c>
    </row>
    <row r="3" spans="2:72" s="1" customFormat="1" ht="6.9"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588" t="s">
        <v>14</v>
      </c>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589"/>
      <c r="AL5" s="589"/>
      <c r="AM5" s="589"/>
      <c r="AN5" s="589"/>
      <c r="AO5" s="589"/>
      <c r="AP5" s="23"/>
      <c r="AQ5" s="23"/>
      <c r="AR5" s="21"/>
      <c r="BE5" s="585" t="s">
        <v>15</v>
      </c>
      <c r="BS5" s="18" t="s">
        <v>6</v>
      </c>
    </row>
    <row r="6" spans="2:71" s="1" customFormat="1" ht="36.9" customHeight="1">
      <c r="B6" s="22"/>
      <c r="C6" s="23"/>
      <c r="D6" s="29" t="s">
        <v>16</v>
      </c>
      <c r="E6" s="23"/>
      <c r="F6" s="23"/>
      <c r="G6" s="23"/>
      <c r="H6" s="23"/>
      <c r="I6" s="23"/>
      <c r="J6" s="23"/>
      <c r="K6" s="590" t="s">
        <v>17</v>
      </c>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89"/>
      <c r="AN6" s="589"/>
      <c r="AO6" s="589"/>
      <c r="AP6" s="23"/>
      <c r="AQ6" s="23"/>
      <c r="AR6" s="21"/>
      <c r="BE6" s="586"/>
      <c r="BS6" s="18" t="s">
        <v>6</v>
      </c>
    </row>
    <row r="7" spans="2:71"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586"/>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586"/>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586"/>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1</v>
      </c>
      <c r="AO10" s="23"/>
      <c r="AP10" s="23"/>
      <c r="AQ10" s="23"/>
      <c r="AR10" s="21"/>
      <c r="BE10" s="586"/>
      <c r="BS10" s="18" t="s">
        <v>6</v>
      </c>
    </row>
    <row r="11" spans="2:71" s="1" customFormat="1" ht="18.45"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8" t="s">
        <v>1</v>
      </c>
      <c r="AO11" s="23"/>
      <c r="AP11" s="23"/>
      <c r="AQ11" s="23"/>
      <c r="AR11" s="21"/>
      <c r="BE11" s="586"/>
      <c r="BS11" s="18" t="s">
        <v>6</v>
      </c>
    </row>
    <row r="12" spans="2:71" s="1" customFormat="1" ht="6.9"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586"/>
      <c r="BS12" s="18" t="s">
        <v>6</v>
      </c>
    </row>
    <row r="13" spans="2:71"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574" t="s">
        <v>29</v>
      </c>
      <c r="AO13" s="23"/>
      <c r="AP13" s="23"/>
      <c r="AQ13" s="23"/>
      <c r="AR13" s="21"/>
      <c r="BE13" s="586"/>
      <c r="BS13" s="18" t="s">
        <v>6</v>
      </c>
    </row>
    <row r="14" spans="2:71" ht="13.2">
      <c r="B14" s="22"/>
      <c r="C14" s="23"/>
      <c r="D14" s="23"/>
      <c r="E14" s="591" t="s">
        <v>29</v>
      </c>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30" t="s">
        <v>27</v>
      </c>
      <c r="AL14" s="23"/>
      <c r="AM14" s="23"/>
      <c r="AN14" s="32" t="s">
        <v>29</v>
      </c>
      <c r="AO14" s="23"/>
      <c r="AP14" s="23"/>
      <c r="AQ14" s="23"/>
      <c r="AR14" s="21"/>
      <c r="BE14" s="586"/>
      <c r="BS14" s="18" t="s">
        <v>6</v>
      </c>
    </row>
    <row r="15" spans="2:71" s="1" customFormat="1" ht="6.9"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586"/>
      <c r="BS15" s="18" t="s">
        <v>4</v>
      </c>
    </row>
    <row r="16" spans="2:71" s="1" customFormat="1" ht="12" customHeight="1">
      <c r="B16" s="22"/>
      <c r="C16" s="23"/>
      <c r="D16" s="30"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1</v>
      </c>
      <c r="AO16" s="23"/>
      <c r="AP16" s="23"/>
      <c r="AQ16" s="23"/>
      <c r="AR16" s="21"/>
      <c r="BE16" s="586"/>
      <c r="BS16" s="18" t="s">
        <v>4</v>
      </c>
    </row>
    <row r="17" spans="2:71" s="1" customFormat="1" ht="18.45"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8" t="s">
        <v>1</v>
      </c>
      <c r="AO17" s="23"/>
      <c r="AP17" s="23"/>
      <c r="AQ17" s="23"/>
      <c r="AR17" s="21"/>
      <c r="BE17" s="586"/>
      <c r="BS17" s="18" t="s">
        <v>32</v>
      </c>
    </row>
    <row r="18" spans="2:71" s="1" customFormat="1" ht="6.9"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586"/>
      <c r="BS18" s="18" t="s">
        <v>6</v>
      </c>
    </row>
    <row r="19" spans="2:71" s="1" customFormat="1" ht="12" customHeight="1">
      <c r="B19" s="22"/>
      <c r="C19" s="23"/>
      <c r="D19" s="30"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v>
      </c>
      <c r="AO19" s="23"/>
      <c r="AP19" s="23"/>
      <c r="AQ19" s="23"/>
      <c r="AR19" s="21"/>
      <c r="BE19" s="586"/>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8" t="s">
        <v>1</v>
      </c>
      <c r="AO20" s="23"/>
      <c r="AP20" s="23"/>
      <c r="AQ20" s="23"/>
      <c r="AR20" s="21"/>
      <c r="BE20" s="586"/>
      <c r="BS20" s="18" t="s">
        <v>32</v>
      </c>
    </row>
    <row r="21" spans="2:57" s="1" customFormat="1" ht="6.9"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586"/>
    </row>
    <row r="22" spans="2:57" s="1" customFormat="1" ht="12" customHeight="1">
      <c r="B22" s="22"/>
      <c r="C22" s="23"/>
      <c r="D22" s="30"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586"/>
    </row>
    <row r="23" spans="2:57" s="1" customFormat="1" ht="16.5" customHeight="1">
      <c r="B23" s="22"/>
      <c r="C23" s="23"/>
      <c r="D23" s="23"/>
      <c r="E23" s="593" t="s">
        <v>1</v>
      </c>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3"/>
      <c r="AL23" s="593"/>
      <c r="AM23" s="593"/>
      <c r="AN23" s="593"/>
      <c r="AO23" s="23"/>
      <c r="AP23" s="23"/>
      <c r="AQ23" s="23"/>
      <c r="AR23" s="21"/>
      <c r="BE23" s="586"/>
    </row>
    <row r="24" spans="2:57" s="1" customFormat="1" ht="6.9"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586"/>
    </row>
    <row r="25" spans="2:57" s="1" customFormat="1" ht="6.9"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586"/>
    </row>
    <row r="26" spans="1:57" s="2" customFormat="1" ht="25.95" customHeight="1">
      <c r="A26" s="35"/>
      <c r="B26" s="36"/>
      <c r="C26" s="37"/>
      <c r="D26" s="38" t="s">
        <v>36</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594">
        <f>ROUND(AG94,2)</f>
        <v>0</v>
      </c>
      <c r="AL26" s="595"/>
      <c r="AM26" s="595"/>
      <c r="AN26" s="595"/>
      <c r="AO26" s="595"/>
      <c r="AP26" s="37"/>
      <c r="AQ26" s="37"/>
      <c r="AR26" s="40"/>
      <c r="BE26" s="586"/>
    </row>
    <row r="27" spans="1:57" s="2" customFormat="1" ht="6.9"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586"/>
    </row>
    <row r="28" spans="1:57" s="2" customFormat="1" ht="13.2">
      <c r="A28" s="35"/>
      <c r="B28" s="36"/>
      <c r="C28" s="37"/>
      <c r="D28" s="37"/>
      <c r="E28" s="37"/>
      <c r="F28" s="37"/>
      <c r="G28" s="37"/>
      <c r="H28" s="37"/>
      <c r="I28" s="37"/>
      <c r="J28" s="37"/>
      <c r="K28" s="37"/>
      <c r="L28" s="596" t="s">
        <v>37</v>
      </c>
      <c r="M28" s="596"/>
      <c r="N28" s="596"/>
      <c r="O28" s="596"/>
      <c r="P28" s="596"/>
      <c r="Q28" s="37"/>
      <c r="R28" s="37"/>
      <c r="S28" s="37"/>
      <c r="T28" s="37"/>
      <c r="U28" s="37"/>
      <c r="V28" s="37"/>
      <c r="W28" s="596" t="s">
        <v>38</v>
      </c>
      <c r="X28" s="596"/>
      <c r="Y28" s="596"/>
      <c r="Z28" s="596"/>
      <c r="AA28" s="596"/>
      <c r="AB28" s="596"/>
      <c r="AC28" s="596"/>
      <c r="AD28" s="596"/>
      <c r="AE28" s="596"/>
      <c r="AF28" s="37"/>
      <c r="AG28" s="37"/>
      <c r="AH28" s="37"/>
      <c r="AI28" s="37"/>
      <c r="AJ28" s="37"/>
      <c r="AK28" s="596" t="s">
        <v>39</v>
      </c>
      <c r="AL28" s="596"/>
      <c r="AM28" s="596"/>
      <c r="AN28" s="596"/>
      <c r="AO28" s="596"/>
      <c r="AP28" s="37"/>
      <c r="AQ28" s="37"/>
      <c r="AR28" s="40"/>
      <c r="BE28" s="586"/>
    </row>
    <row r="29" spans="2:57" s="3" customFormat="1" ht="14.4" customHeight="1">
      <c r="B29" s="41"/>
      <c r="C29" s="42"/>
      <c r="D29" s="30" t="s">
        <v>40</v>
      </c>
      <c r="E29" s="42"/>
      <c r="F29" s="30" t="s">
        <v>41</v>
      </c>
      <c r="G29" s="42"/>
      <c r="H29" s="42"/>
      <c r="I29" s="42"/>
      <c r="J29" s="42"/>
      <c r="K29" s="42"/>
      <c r="L29" s="599">
        <v>0.21</v>
      </c>
      <c r="M29" s="598"/>
      <c r="N29" s="598"/>
      <c r="O29" s="598"/>
      <c r="P29" s="598"/>
      <c r="Q29" s="42"/>
      <c r="R29" s="42"/>
      <c r="S29" s="42"/>
      <c r="T29" s="42"/>
      <c r="U29" s="42"/>
      <c r="V29" s="42"/>
      <c r="W29" s="597">
        <f>ROUND(AZ94,2)</f>
        <v>0</v>
      </c>
      <c r="X29" s="598"/>
      <c r="Y29" s="598"/>
      <c r="Z29" s="598"/>
      <c r="AA29" s="598"/>
      <c r="AB29" s="598"/>
      <c r="AC29" s="598"/>
      <c r="AD29" s="598"/>
      <c r="AE29" s="598"/>
      <c r="AF29" s="42"/>
      <c r="AG29" s="42"/>
      <c r="AH29" s="42"/>
      <c r="AI29" s="42"/>
      <c r="AJ29" s="42"/>
      <c r="AK29" s="597">
        <f>ROUND(AV94,2)</f>
        <v>0</v>
      </c>
      <c r="AL29" s="598"/>
      <c r="AM29" s="598"/>
      <c r="AN29" s="598"/>
      <c r="AO29" s="598"/>
      <c r="AP29" s="42"/>
      <c r="AQ29" s="42"/>
      <c r="AR29" s="43"/>
      <c r="BE29" s="587"/>
    </row>
    <row r="30" spans="2:57" s="3" customFormat="1" ht="14.4" customHeight="1">
      <c r="B30" s="41"/>
      <c r="C30" s="42"/>
      <c r="D30" s="42"/>
      <c r="E30" s="42"/>
      <c r="F30" s="30" t="s">
        <v>42</v>
      </c>
      <c r="G30" s="42"/>
      <c r="H30" s="42"/>
      <c r="I30" s="42"/>
      <c r="J30" s="42"/>
      <c r="K30" s="42"/>
      <c r="L30" s="599">
        <v>0.15</v>
      </c>
      <c r="M30" s="598"/>
      <c r="N30" s="598"/>
      <c r="O30" s="598"/>
      <c r="P30" s="598"/>
      <c r="Q30" s="42"/>
      <c r="R30" s="42"/>
      <c r="S30" s="42"/>
      <c r="T30" s="42"/>
      <c r="U30" s="42"/>
      <c r="V30" s="42"/>
      <c r="W30" s="597">
        <f>ROUND(BA94,2)</f>
        <v>0</v>
      </c>
      <c r="X30" s="598"/>
      <c r="Y30" s="598"/>
      <c r="Z30" s="598"/>
      <c r="AA30" s="598"/>
      <c r="AB30" s="598"/>
      <c r="AC30" s="598"/>
      <c r="AD30" s="598"/>
      <c r="AE30" s="598"/>
      <c r="AF30" s="42"/>
      <c r="AG30" s="42"/>
      <c r="AH30" s="42"/>
      <c r="AI30" s="42"/>
      <c r="AJ30" s="42"/>
      <c r="AK30" s="597">
        <f>ROUND(AW94,2)</f>
        <v>0</v>
      </c>
      <c r="AL30" s="598"/>
      <c r="AM30" s="598"/>
      <c r="AN30" s="598"/>
      <c r="AO30" s="598"/>
      <c r="AP30" s="42"/>
      <c r="AQ30" s="42"/>
      <c r="AR30" s="43"/>
      <c r="BE30" s="587"/>
    </row>
    <row r="31" spans="2:57" s="3" customFormat="1" ht="14.4" customHeight="1" hidden="1">
      <c r="B31" s="41"/>
      <c r="C31" s="42"/>
      <c r="D31" s="42"/>
      <c r="E31" s="42"/>
      <c r="F31" s="30" t="s">
        <v>43</v>
      </c>
      <c r="G31" s="42"/>
      <c r="H31" s="42"/>
      <c r="I31" s="42"/>
      <c r="J31" s="42"/>
      <c r="K31" s="42"/>
      <c r="L31" s="599">
        <v>0.21</v>
      </c>
      <c r="M31" s="598"/>
      <c r="N31" s="598"/>
      <c r="O31" s="598"/>
      <c r="P31" s="598"/>
      <c r="Q31" s="42"/>
      <c r="R31" s="42"/>
      <c r="S31" s="42"/>
      <c r="T31" s="42"/>
      <c r="U31" s="42"/>
      <c r="V31" s="42"/>
      <c r="W31" s="597">
        <f>ROUND(BB94,2)</f>
        <v>0</v>
      </c>
      <c r="X31" s="598"/>
      <c r="Y31" s="598"/>
      <c r="Z31" s="598"/>
      <c r="AA31" s="598"/>
      <c r="AB31" s="598"/>
      <c r="AC31" s="598"/>
      <c r="AD31" s="598"/>
      <c r="AE31" s="598"/>
      <c r="AF31" s="42"/>
      <c r="AG31" s="42"/>
      <c r="AH31" s="42"/>
      <c r="AI31" s="42"/>
      <c r="AJ31" s="42"/>
      <c r="AK31" s="597">
        <v>0</v>
      </c>
      <c r="AL31" s="598"/>
      <c r="AM31" s="598"/>
      <c r="AN31" s="598"/>
      <c r="AO31" s="598"/>
      <c r="AP31" s="42"/>
      <c r="AQ31" s="42"/>
      <c r="AR31" s="43"/>
      <c r="BE31" s="587"/>
    </row>
    <row r="32" spans="2:57" s="3" customFormat="1" ht="14.4" customHeight="1" hidden="1">
      <c r="B32" s="41"/>
      <c r="C32" s="42"/>
      <c r="D32" s="42"/>
      <c r="E32" s="42"/>
      <c r="F32" s="30" t="s">
        <v>44</v>
      </c>
      <c r="G32" s="42"/>
      <c r="H32" s="42"/>
      <c r="I32" s="42"/>
      <c r="J32" s="42"/>
      <c r="K32" s="42"/>
      <c r="L32" s="599">
        <v>0.15</v>
      </c>
      <c r="M32" s="598"/>
      <c r="N32" s="598"/>
      <c r="O32" s="598"/>
      <c r="P32" s="598"/>
      <c r="Q32" s="42"/>
      <c r="R32" s="42"/>
      <c r="S32" s="42"/>
      <c r="T32" s="42"/>
      <c r="U32" s="42"/>
      <c r="V32" s="42"/>
      <c r="W32" s="597">
        <f>ROUND(BC94,2)</f>
        <v>0</v>
      </c>
      <c r="X32" s="598"/>
      <c r="Y32" s="598"/>
      <c r="Z32" s="598"/>
      <c r="AA32" s="598"/>
      <c r="AB32" s="598"/>
      <c r="AC32" s="598"/>
      <c r="AD32" s="598"/>
      <c r="AE32" s="598"/>
      <c r="AF32" s="42"/>
      <c r="AG32" s="42"/>
      <c r="AH32" s="42"/>
      <c r="AI32" s="42"/>
      <c r="AJ32" s="42"/>
      <c r="AK32" s="597">
        <v>0</v>
      </c>
      <c r="AL32" s="598"/>
      <c r="AM32" s="598"/>
      <c r="AN32" s="598"/>
      <c r="AO32" s="598"/>
      <c r="AP32" s="42"/>
      <c r="AQ32" s="42"/>
      <c r="AR32" s="43"/>
      <c r="BE32" s="587"/>
    </row>
    <row r="33" spans="2:57" s="3" customFormat="1" ht="14.4" customHeight="1" hidden="1">
      <c r="B33" s="41"/>
      <c r="C33" s="42"/>
      <c r="D33" s="42"/>
      <c r="E33" s="42"/>
      <c r="F33" s="30" t="s">
        <v>45</v>
      </c>
      <c r="G33" s="42"/>
      <c r="H33" s="42"/>
      <c r="I33" s="42"/>
      <c r="J33" s="42"/>
      <c r="K33" s="42"/>
      <c r="L33" s="599">
        <v>0</v>
      </c>
      <c r="M33" s="598"/>
      <c r="N33" s="598"/>
      <c r="O33" s="598"/>
      <c r="P33" s="598"/>
      <c r="Q33" s="42"/>
      <c r="R33" s="42"/>
      <c r="S33" s="42"/>
      <c r="T33" s="42"/>
      <c r="U33" s="42"/>
      <c r="V33" s="42"/>
      <c r="W33" s="597">
        <f>ROUND(BD94,2)</f>
        <v>0</v>
      </c>
      <c r="X33" s="598"/>
      <c r="Y33" s="598"/>
      <c r="Z33" s="598"/>
      <c r="AA33" s="598"/>
      <c r="AB33" s="598"/>
      <c r="AC33" s="598"/>
      <c r="AD33" s="598"/>
      <c r="AE33" s="598"/>
      <c r="AF33" s="42"/>
      <c r="AG33" s="42"/>
      <c r="AH33" s="42"/>
      <c r="AI33" s="42"/>
      <c r="AJ33" s="42"/>
      <c r="AK33" s="597">
        <v>0</v>
      </c>
      <c r="AL33" s="598"/>
      <c r="AM33" s="598"/>
      <c r="AN33" s="598"/>
      <c r="AO33" s="598"/>
      <c r="AP33" s="42"/>
      <c r="AQ33" s="42"/>
      <c r="AR33" s="43"/>
      <c r="BE33" s="587"/>
    </row>
    <row r="34" spans="1:57" s="2" customFormat="1" ht="6.9"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586"/>
    </row>
    <row r="35" spans="1:57" s="2" customFormat="1" ht="25.95" customHeight="1">
      <c r="A35" s="35"/>
      <c r="B35" s="36"/>
      <c r="C35" s="44"/>
      <c r="D35" s="45" t="s">
        <v>46</v>
      </c>
      <c r="E35" s="46"/>
      <c r="F35" s="46"/>
      <c r="G35" s="46"/>
      <c r="H35" s="46"/>
      <c r="I35" s="46"/>
      <c r="J35" s="46"/>
      <c r="K35" s="46"/>
      <c r="L35" s="46"/>
      <c r="M35" s="46"/>
      <c r="N35" s="46"/>
      <c r="O35" s="46"/>
      <c r="P35" s="46"/>
      <c r="Q35" s="46"/>
      <c r="R35" s="46"/>
      <c r="S35" s="46"/>
      <c r="T35" s="47" t="s">
        <v>47</v>
      </c>
      <c r="U35" s="46"/>
      <c r="V35" s="46"/>
      <c r="W35" s="46"/>
      <c r="X35" s="603" t="s">
        <v>48</v>
      </c>
      <c r="Y35" s="601"/>
      <c r="Z35" s="601"/>
      <c r="AA35" s="601"/>
      <c r="AB35" s="601"/>
      <c r="AC35" s="46"/>
      <c r="AD35" s="46"/>
      <c r="AE35" s="46"/>
      <c r="AF35" s="46"/>
      <c r="AG35" s="46"/>
      <c r="AH35" s="46"/>
      <c r="AI35" s="46"/>
      <c r="AJ35" s="46"/>
      <c r="AK35" s="600">
        <f>SUM(AK26:AK33)</f>
        <v>0</v>
      </c>
      <c r="AL35" s="601"/>
      <c r="AM35" s="601"/>
      <c r="AN35" s="601"/>
      <c r="AO35" s="602"/>
      <c r="AP35" s="44"/>
      <c r="AQ35" s="44"/>
      <c r="AR35" s="40"/>
      <c r="BE35" s="35"/>
    </row>
    <row r="36" spans="1:57" s="2" customFormat="1" ht="6.9"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48"/>
      <c r="C49" s="49"/>
      <c r="D49" s="50" t="s">
        <v>49</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50</v>
      </c>
      <c r="AI49" s="51"/>
      <c r="AJ49" s="51"/>
      <c r="AK49" s="51"/>
      <c r="AL49" s="51"/>
      <c r="AM49" s="51"/>
      <c r="AN49" s="51"/>
      <c r="AO49" s="51"/>
      <c r="AP49" s="49"/>
      <c r="AQ49" s="49"/>
      <c r="AR49" s="52"/>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3.2">
      <c r="A60" s="35"/>
      <c r="B60" s="36"/>
      <c r="C60" s="37"/>
      <c r="D60" s="53" t="s">
        <v>51</v>
      </c>
      <c r="E60" s="39"/>
      <c r="F60" s="39"/>
      <c r="G60" s="39"/>
      <c r="H60" s="39"/>
      <c r="I60" s="39"/>
      <c r="J60" s="39"/>
      <c r="K60" s="39"/>
      <c r="L60" s="39"/>
      <c r="M60" s="39"/>
      <c r="N60" s="39"/>
      <c r="O60" s="39"/>
      <c r="P60" s="39"/>
      <c r="Q60" s="39"/>
      <c r="R60" s="39"/>
      <c r="S60" s="39"/>
      <c r="T60" s="39"/>
      <c r="U60" s="39"/>
      <c r="V60" s="53" t="s">
        <v>52</v>
      </c>
      <c r="W60" s="39"/>
      <c r="X60" s="39"/>
      <c r="Y60" s="39"/>
      <c r="Z60" s="39"/>
      <c r="AA60" s="39"/>
      <c r="AB60" s="39"/>
      <c r="AC60" s="39"/>
      <c r="AD60" s="39"/>
      <c r="AE60" s="39"/>
      <c r="AF60" s="39"/>
      <c r="AG60" s="39"/>
      <c r="AH60" s="53" t="s">
        <v>51</v>
      </c>
      <c r="AI60" s="39"/>
      <c r="AJ60" s="39"/>
      <c r="AK60" s="39"/>
      <c r="AL60" s="39"/>
      <c r="AM60" s="53" t="s">
        <v>52</v>
      </c>
      <c r="AN60" s="39"/>
      <c r="AO60" s="39"/>
      <c r="AP60" s="37"/>
      <c r="AQ60" s="37"/>
      <c r="AR60" s="40"/>
      <c r="BE60" s="35"/>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3.2">
      <c r="A64" s="35"/>
      <c r="B64" s="36"/>
      <c r="C64" s="37"/>
      <c r="D64" s="50" t="s">
        <v>53</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54</v>
      </c>
      <c r="AI64" s="54"/>
      <c r="AJ64" s="54"/>
      <c r="AK64" s="54"/>
      <c r="AL64" s="54"/>
      <c r="AM64" s="54"/>
      <c r="AN64" s="54"/>
      <c r="AO64" s="54"/>
      <c r="AP64" s="37"/>
      <c r="AQ64" s="37"/>
      <c r="AR64" s="40"/>
      <c r="BE64" s="35"/>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3.2">
      <c r="A75" s="35"/>
      <c r="B75" s="36"/>
      <c r="C75" s="37"/>
      <c r="D75" s="53" t="s">
        <v>51</v>
      </c>
      <c r="E75" s="39"/>
      <c r="F75" s="39"/>
      <c r="G75" s="39"/>
      <c r="H75" s="39"/>
      <c r="I75" s="39"/>
      <c r="J75" s="39"/>
      <c r="K75" s="39"/>
      <c r="L75" s="39"/>
      <c r="M75" s="39"/>
      <c r="N75" s="39"/>
      <c r="O75" s="39"/>
      <c r="P75" s="39"/>
      <c r="Q75" s="39"/>
      <c r="R75" s="39"/>
      <c r="S75" s="39"/>
      <c r="T75" s="39"/>
      <c r="U75" s="39"/>
      <c r="V75" s="53" t="s">
        <v>52</v>
      </c>
      <c r="W75" s="39"/>
      <c r="X75" s="39"/>
      <c r="Y75" s="39"/>
      <c r="Z75" s="39"/>
      <c r="AA75" s="39"/>
      <c r="AB75" s="39"/>
      <c r="AC75" s="39"/>
      <c r="AD75" s="39"/>
      <c r="AE75" s="39"/>
      <c r="AF75" s="39"/>
      <c r="AG75" s="39"/>
      <c r="AH75" s="53" t="s">
        <v>51</v>
      </c>
      <c r="AI75" s="39"/>
      <c r="AJ75" s="39"/>
      <c r="AK75" s="39"/>
      <c r="AL75" s="39"/>
      <c r="AM75" s="53" t="s">
        <v>52</v>
      </c>
      <c r="AN75" s="39"/>
      <c r="AO75" s="39"/>
      <c r="AP75" s="37"/>
      <c r="AQ75" s="37"/>
      <c r="AR75" s="40"/>
      <c r="BE75" s="35"/>
    </row>
    <row r="76" spans="1:57" s="2" customFormat="1" ht="12">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 customHeight="1">
      <c r="A82" s="35"/>
      <c r="B82" s="36"/>
      <c r="C82" s="24" t="s">
        <v>55</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22-002</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 customHeight="1">
      <c r="B85" s="62"/>
      <c r="C85" s="63" t="s">
        <v>16</v>
      </c>
      <c r="D85" s="64"/>
      <c r="E85" s="64"/>
      <c r="F85" s="64"/>
      <c r="G85" s="64"/>
      <c r="H85" s="64"/>
      <c r="I85" s="64"/>
      <c r="J85" s="64"/>
      <c r="K85" s="64"/>
      <c r="L85" s="579" t="str">
        <f>K6</f>
        <v>III. etapa revitalizace Letního cvičiště Louny</v>
      </c>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0"/>
      <c r="AL85" s="580"/>
      <c r="AM85" s="580"/>
      <c r="AN85" s="580"/>
      <c r="AO85" s="580"/>
      <c r="AP85" s="64"/>
      <c r="AQ85" s="64"/>
      <c r="AR85" s="65"/>
    </row>
    <row r="86" spans="1:57" s="2" customFormat="1" ht="6.9"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20</v>
      </c>
      <c r="D87" s="37"/>
      <c r="E87" s="37"/>
      <c r="F87" s="37"/>
      <c r="G87" s="37"/>
      <c r="H87" s="37"/>
      <c r="I87" s="37"/>
      <c r="J87" s="37"/>
      <c r="K87" s="37"/>
      <c r="L87" s="66" t="str">
        <f>IF(K8="","",K8)</f>
        <v>Louny</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606" t="str">
        <f>IF(AN8="","",AN8)</f>
        <v>20. 11. 2020</v>
      </c>
      <c r="AN87" s="606"/>
      <c r="AO87" s="37"/>
      <c r="AP87" s="37"/>
      <c r="AQ87" s="37"/>
      <c r="AR87" s="40"/>
      <c r="BE87" s="35"/>
    </row>
    <row r="88" spans="1:57" s="2" customFormat="1" ht="6.9"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15" customHeight="1">
      <c r="A89" s="35"/>
      <c r="B89" s="36"/>
      <c r="C89" s="30" t="s">
        <v>24</v>
      </c>
      <c r="D89" s="37"/>
      <c r="E89" s="37"/>
      <c r="F89" s="37"/>
      <c r="G89" s="37"/>
      <c r="H89" s="37"/>
      <c r="I89" s="37"/>
      <c r="J89" s="37"/>
      <c r="K89" s="37"/>
      <c r="L89" s="60" t="str">
        <f>IF(E11="","",E11)</f>
        <v>Město Louny</v>
      </c>
      <c r="M89" s="37"/>
      <c r="N89" s="37"/>
      <c r="O89" s="37"/>
      <c r="P89" s="37"/>
      <c r="Q89" s="37"/>
      <c r="R89" s="37"/>
      <c r="S89" s="37"/>
      <c r="T89" s="37"/>
      <c r="U89" s="37"/>
      <c r="V89" s="37"/>
      <c r="W89" s="37"/>
      <c r="X89" s="37"/>
      <c r="Y89" s="37"/>
      <c r="Z89" s="37"/>
      <c r="AA89" s="37"/>
      <c r="AB89" s="37"/>
      <c r="AC89" s="37"/>
      <c r="AD89" s="37"/>
      <c r="AE89" s="37"/>
      <c r="AF89" s="37"/>
      <c r="AG89" s="37"/>
      <c r="AH89" s="37"/>
      <c r="AI89" s="30" t="s">
        <v>30</v>
      </c>
      <c r="AJ89" s="37"/>
      <c r="AK89" s="37"/>
      <c r="AL89" s="37"/>
      <c r="AM89" s="607" t="str">
        <f>IF(E17="","",E17)</f>
        <v>Sportovní projekty s.r.o.</v>
      </c>
      <c r="AN89" s="608"/>
      <c r="AO89" s="608"/>
      <c r="AP89" s="608"/>
      <c r="AQ89" s="37"/>
      <c r="AR89" s="40"/>
      <c r="AS89" s="609" t="s">
        <v>56</v>
      </c>
      <c r="AT89" s="610"/>
      <c r="AU89" s="68"/>
      <c r="AV89" s="68"/>
      <c r="AW89" s="68"/>
      <c r="AX89" s="68"/>
      <c r="AY89" s="68"/>
      <c r="AZ89" s="68"/>
      <c r="BA89" s="68"/>
      <c r="BB89" s="68"/>
      <c r="BC89" s="68"/>
      <c r="BD89" s="69"/>
      <c r="BE89" s="35"/>
    </row>
    <row r="90" spans="1:57" s="2" customFormat="1" ht="15.15" customHeight="1">
      <c r="A90" s="35"/>
      <c r="B90" s="36"/>
      <c r="C90" s="30" t="s">
        <v>28</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33</v>
      </c>
      <c r="AJ90" s="37"/>
      <c r="AK90" s="37"/>
      <c r="AL90" s="37"/>
      <c r="AM90" s="607" t="str">
        <f>IF(E20="","",E20)</f>
        <v>F.Pecka</v>
      </c>
      <c r="AN90" s="608"/>
      <c r="AO90" s="608"/>
      <c r="AP90" s="608"/>
      <c r="AQ90" s="37"/>
      <c r="AR90" s="40"/>
      <c r="AS90" s="611"/>
      <c r="AT90" s="612"/>
      <c r="AU90" s="70"/>
      <c r="AV90" s="70"/>
      <c r="AW90" s="70"/>
      <c r="AX90" s="70"/>
      <c r="AY90" s="70"/>
      <c r="AZ90" s="70"/>
      <c r="BA90" s="70"/>
      <c r="BB90" s="70"/>
      <c r="BC90" s="70"/>
      <c r="BD90" s="71"/>
      <c r="BE90" s="35"/>
    </row>
    <row r="91" spans="1:57" s="2" customFormat="1" ht="10.8"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613"/>
      <c r="AT91" s="614"/>
      <c r="AU91" s="72"/>
      <c r="AV91" s="72"/>
      <c r="AW91" s="72"/>
      <c r="AX91" s="72"/>
      <c r="AY91" s="72"/>
      <c r="AZ91" s="72"/>
      <c r="BA91" s="72"/>
      <c r="BB91" s="72"/>
      <c r="BC91" s="72"/>
      <c r="BD91" s="73"/>
      <c r="BE91" s="35"/>
    </row>
    <row r="92" spans="1:57" s="2" customFormat="1" ht="29.25" customHeight="1">
      <c r="A92" s="35"/>
      <c r="B92" s="36"/>
      <c r="C92" s="578" t="s">
        <v>57</v>
      </c>
      <c r="D92" s="577"/>
      <c r="E92" s="577"/>
      <c r="F92" s="577"/>
      <c r="G92" s="577"/>
      <c r="H92" s="74"/>
      <c r="I92" s="576" t="s">
        <v>58</v>
      </c>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605" t="s">
        <v>59</v>
      </c>
      <c r="AH92" s="577"/>
      <c r="AI92" s="577"/>
      <c r="AJ92" s="577"/>
      <c r="AK92" s="577"/>
      <c r="AL92" s="577"/>
      <c r="AM92" s="577"/>
      <c r="AN92" s="576" t="s">
        <v>60</v>
      </c>
      <c r="AO92" s="577"/>
      <c r="AP92" s="584"/>
      <c r="AQ92" s="75" t="s">
        <v>61</v>
      </c>
      <c r="AR92" s="40"/>
      <c r="AS92" s="76" t="s">
        <v>62</v>
      </c>
      <c r="AT92" s="77" t="s">
        <v>63</v>
      </c>
      <c r="AU92" s="77" t="s">
        <v>64</v>
      </c>
      <c r="AV92" s="77" t="s">
        <v>65</v>
      </c>
      <c r="AW92" s="77" t="s">
        <v>66</v>
      </c>
      <c r="AX92" s="77" t="s">
        <v>67</v>
      </c>
      <c r="AY92" s="77" t="s">
        <v>68</v>
      </c>
      <c r="AZ92" s="77" t="s">
        <v>69</v>
      </c>
      <c r="BA92" s="77" t="s">
        <v>70</v>
      </c>
      <c r="BB92" s="77" t="s">
        <v>71</v>
      </c>
      <c r="BC92" s="77" t="s">
        <v>72</v>
      </c>
      <c r="BD92" s="78" t="s">
        <v>73</v>
      </c>
      <c r="BE92" s="35"/>
    </row>
    <row r="93" spans="1:57" s="2" customFormat="1" ht="10.8"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 customHeight="1">
      <c r="B94" s="82"/>
      <c r="C94" s="83" t="s">
        <v>74</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581">
        <f>ROUND(SUM(AG95:AG106),2)</f>
        <v>0</v>
      </c>
      <c r="AH94" s="581"/>
      <c r="AI94" s="581"/>
      <c r="AJ94" s="581"/>
      <c r="AK94" s="581"/>
      <c r="AL94" s="581"/>
      <c r="AM94" s="581"/>
      <c r="AN94" s="615">
        <f aca="true" t="shared" si="0" ref="AN94:AN106">SUM(AG94,AT94)</f>
        <v>0</v>
      </c>
      <c r="AO94" s="615"/>
      <c r="AP94" s="615"/>
      <c r="AQ94" s="86" t="s">
        <v>1</v>
      </c>
      <c r="AR94" s="87"/>
      <c r="AS94" s="88">
        <f>ROUND(SUM(AS95:AS106),2)</f>
        <v>0</v>
      </c>
      <c r="AT94" s="89">
        <f aca="true" t="shared" si="1" ref="AT94:AT106">ROUND(SUM(AV94:AW94),2)</f>
        <v>0</v>
      </c>
      <c r="AU94" s="90">
        <f>ROUND(SUM(AU95:AU106),5)</f>
        <v>0</v>
      </c>
      <c r="AV94" s="89">
        <f>ROUND(AZ94*L29,2)</f>
        <v>0</v>
      </c>
      <c r="AW94" s="89">
        <f>ROUND(BA94*L30,2)</f>
        <v>0</v>
      </c>
      <c r="AX94" s="89">
        <f>ROUND(BB94*L29,2)</f>
        <v>0</v>
      </c>
      <c r="AY94" s="89">
        <f>ROUND(BC94*L30,2)</f>
        <v>0</v>
      </c>
      <c r="AZ94" s="89">
        <f>ROUND(SUM(AZ95:AZ106),2)</f>
        <v>0</v>
      </c>
      <c r="BA94" s="89">
        <f>ROUND(SUM(BA95:BA106),2)</f>
        <v>0</v>
      </c>
      <c r="BB94" s="89">
        <f>ROUND(SUM(BB95:BB106),2)</f>
        <v>0</v>
      </c>
      <c r="BC94" s="89">
        <f>ROUND(SUM(BC95:BC106),2)</f>
        <v>0</v>
      </c>
      <c r="BD94" s="91">
        <f>ROUND(SUM(BD95:BD106),2)</f>
        <v>0</v>
      </c>
      <c r="BS94" s="92" t="s">
        <v>75</v>
      </c>
      <c r="BT94" s="92" t="s">
        <v>76</v>
      </c>
      <c r="BU94" s="93" t="s">
        <v>77</v>
      </c>
      <c r="BV94" s="92" t="s">
        <v>78</v>
      </c>
      <c r="BW94" s="92" t="s">
        <v>5</v>
      </c>
      <c r="BX94" s="92" t="s">
        <v>79</v>
      </c>
      <c r="CL94" s="92" t="s">
        <v>1</v>
      </c>
    </row>
    <row r="95" spans="1:91" s="7" customFormat="1" ht="16.5" customHeight="1">
      <c r="A95" s="94" t="s">
        <v>80</v>
      </c>
      <c r="B95" s="95"/>
      <c r="C95" s="96"/>
      <c r="D95" s="575" t="s">
        <v>81</v>
      </c>
      <c r="E95" s="575"/>
      <c r="F95" s="575"/>
      <c r="G95" s="575"/>
      <c r="H95" s="575"/>
      <c r="I95" s="97"/>
      <c r="J95" s="575" t="s">
        <v>82</v>
      </c>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82">
        <f>'SO-01 - Bourání'!J30</f>
        <v>0</v>
      </c>
      <c r="AH95" s="583"/>
      <c r="AI95" s="583"/>
      <c r="AJ95" s="583"/>
      <c r="AK95" s="583"/>
      <c r="AL95" s="583"/>
      <c r="AM95" s="583"/>
      <c r="AN95" s="582">
        <f t="shared" si="0"/>
        <v>0</v>
      </c>
      <c r="AO95" s="583"/>
      <c r="AP95" s="583"/>
      <c r="AQ95" s="98" t="s">
        <v>83</v>
      </c>
      <c r="AR95" s="99"/>
      <c r="AS95" s="100">
        <v>0</v>
      </c>
      <c r="AT95" s="101">
        <f t="shared" si="1"/>
        <v>0</v>
      </c>
      <c r="AU95" s="102">
        <f>'SO-01 - Bourání'!P128</f>
        <v>0</v>
      </c>
      <c r="AV95" s="101">
        <f>'SO-01 - Bourání'!J33</f>
        <v>0</v>
      </c>
      <c r="AW95" s="101">
        <f>'SO-01 - Bourání'!J34</f>
        <v>0</v>
      </c>
      <c r="AX95" s="101">
        <f>'SO-01 - Bourání'!J35</f>
        <v>0</v>
      </c>
      <c r="AY95" s="101">
        <f>'SO-01 - Bourání'!J36</f>
        <v>0</v>
      </c>
      <c r="AZ95" s="101">
        <f>'SO-01 - Bourání'!F33</f>
        <v>0</v>
      </c>
      <c r="BA95" s="101">
        <f>'SO-01 - Bourání'!F34</f>
        <v>0</v>
      </c>
      <c r="BB95" s="101">
        <f>'SO-01 - Bourání'!F35</f>
        <v>0</v>
      </c>
      <c r="BC95" s="101">
        <f>'SO-01 - Bourání'!F36</f>
        <v>0</v>
      </c>
      <c r="BD95" s="103">
        <f>'SO-01 - Bourání'!F37</f>
        <v>0</v>
      </c>
      <c r="BT95" s="104" t="s">
        <v>84</v>
      </c>
      <c r="BV95" s="104" t="s">
        <v>78</v>
      </c>
      <c r="BW95" s="104" t="s">
        <v>85</v>
      </c>
      <c r="BX95" s="104" t="s">
        <v>5</v>
      </c>
      <c r="CL95" s="104" t="s">
        <v>1</v>
      </c>
      <c r="CM95" s="104" t="s">
        <v>86</v>
      </c>
    </row>
    <row r="96" spans="1:91" s="7" customFormat="1" ht="16.5" customHeight="1">
      <c r="A96" s="94" t="s">
        <v>80</v>
      </c>
      <c r="B96" s="95"/>
      <c r="C96" s="96"/>
      <c r="D96" s="575" t="s">
        <v>87</v>
      </c>
      <c r="E96" s="575"/>
      <c r="F96" s="575"/>
      <c r="G96" s="575"/>
      <c r="H96" s="575"/>
      <c r="I96" s="97"/>
      <c r="J96" s="575" t="s">
        <v>88</v>
      </c>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82">
        <f>'SO-02 - Komunikace, hledi...'!J30</f>
        <v>0</v>
      </c>
      <c r="AH96" s="583"/>
      <c r="AI96" s="583"/>
      <c r="AJ96" s="583"/>
      <c r="AK96" s="583"/>
      <c r="AL96" s="583"/>
      <c r="AM96" s="583"/>
      <c r="AN96" s="582">
        <f t="shared" si="0"/>
        <v>0</v>
      </c>
      <c r="AO96" s="583"/>
      <c r="AP96" s="583"/>
      <c r="AQ96" s="98" t="s">
        <v>83</v>
      </c>
      <c r="AR96" s="99"/>
      <c r="AS96" s="100">
        <v>0</v>
      </c>
      <c r="AT96" s="101">
        <f t="shared" si="1"/>
        <v>0</v>
      </c>
      <c r="AU96" s="102">
        <f>'SO-02 - Komunikace, hledi...'!P132</f>
        <v>0</v>
      </c>
      <c r="AV96" s="101">
        <f>'SO-02 - Komunikace, hledi...'!J33</f>
        <v>0</v>
      </c>
      <c r="AW96" s="101">
        <f>'SO-02 - Komunikace, hledi...'!J34</f>
        <v>0</v>
      </c>
      <c r="AX96" s="101">
        <f>'SO-02 - Komunikace, hledi...'!J35</f>
        <v>0</v>
      </c>
      <c r="AY96" s="101">
        <f>'SO-02 - Komunikace, hledi...'!J36</f>
        <v>0</v>
      </c>
      <c r="AZ96" s="101">
        <f>'SO-02 - Komunikace, hledi...'!F33</f>
        <v>0</v>
      </c>
      <c r="BA96" s="101">
        <f>'SO-02 - Komunikace, hledi...'!F34</f>
        <v>0</v>
      </c>
      <c r="BB96" s="101">
        <f>'SO-02 - Komunikace, hledi...'!F35</f>
        <v>0</v>
      </c>
      <c r="BC96" s="101">
        <f>'SO-02 - Komunikace, hledi...'!F36</f>
        <v>0</v>
      </c>
      <c r="BD96" s="103">
        <f>'SO-02 - Komunikace, hledi...'!F37</f>
        <v>0</v>
      </c>
      <c r="BT96" s="104" t="s">
        <v>84</v>
      </c>
      <c r="BV96" s="104" t="s">
        <v>78</v>
      </c>
      <c r="BW96" s="104" t="s">
        <v>89</v>
      </c>
      <c r="BX96" s="104" t="s">
        <v>5</v>
      </c>
      <c r="CL96" s="104" t="s">
        <v>1</v>
      </c>
      <c r="CM96" s="104" t="s">
        <v>86</v>
      </c>
    </row>
    <row r="97" spans="1:91" s="7" customFormat="1" ht="16.5" customHeight="1">
      <c r="A97" s="94" t="s">
        <v>80</v>
      </c>
      <c r="B97" s="95"/>
      <c r="C97" s="96"/>
      <c r="D97" s="575" t="s">
        <v>90</v>
      </c>
      <c r="E97" s="575"/>
      <c r="F97" s="575"/>
      <c r="G97" s="575"/>
      <c r="H97" s="575"/>
      <c r="I97" s="97"/>
      <c r="J97" s="575" t="s">
        <v>91</v>
      </c>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82">
        <f>'SO-03 - Víceúčelové hřiště'!J30</f>
        <v>0</v>
      </c>
      <c r="AH97" s="583"/>
      <c r="AI97" s="583"/>
      <c r="AJ97" s="583"/>
      <c r="AK97" s="583"/>
      <c r="AL97" s="583"/>
      <c r="AM97" s="583"/>
      <c r="AN97" s="582">
        <f t="shared" si="0"/>
        <v>0</v>
      </c>
      <c r="AO97" s="583"/>
      <c r="AP97" s="583"/>
      <c r="AQ97" s="98" t="s">
        <v>83</v>
      </c>
      <c r="AR97" s="99"/>
      <c r="AS97" s="100">
        <v>0</v>
      </c>
      <c r="AT97" s="101">
        <f t="shared" si="1"/>
        <v>0</v>
      </c>
      <c r="AU97" s="102">
        <f>'SO-03 - Víceúčelové hřiště'!P132</f>
        <v>0</v>
      </c>
      <c r="AV97" s="101">
        <f>'SO-03 - Víceúčelové hřiště'!J33</f>
        <v>0</v>
      </c>
      <c r="AW97" s="101">
        <f>'SO-03 - Víceúčelové hřiště'!J34</f>
        <v>0</v>
      </c>
      <c r="AX97" s="101">
        <f>'SO-03 - Víceúčelové hřiště'!J35</f>
        <v>0</v>
      </c>
      <c r="AY97" s="101">
        <f>'SO-03 - Víceúčelové hřiště'!J36</f>
        <v>0</v>
      </c>
      <c r="AZ97" s="101">
        <f>'SO-03 - Víceúčelové hřiště'!F33</f>
        <v>0</v>
      </c>
      <c r="BA97" s="101">
        <f>'SO-03 - Víceúčelové hřiště'!F34</f>
        <v>0</v>
      </c>
      <c r="BB97" s="101">
        <f>'SO-03 - Víceúčelové hřiště'!F35</f>
        <v>0</v>
      </c>
      <c r="BC97" s="101">
        <f>'SO-03 - Víceúčelové hřiště'!F36</f>
        <v>0</v>
      </c>
      <c r="BD97" s="103">
        <f>'SO-03 - Víceúčelové hřiště'!F37</f>
        <v>0</v>
      </c>
      <c r="BT97" s="104" t="s">
        <v>84</v>
      </c>
      <c r="BV97" s="104" t="s">
        <v>78</v>
      </c>
      <c r="BW97" s="104" t="s">
        <v>92</v>
      </c>
      <c r="BX97" s="104" t="s">
        <v>5</v>
      </c>
      <c r="CL97" s="104" t="s">
        <v>1</v>
      </c>
      <c r="CM97" s="104" t="s">
        <v>86</v>
      </c>
    </row>
    <row r="98" spans="1:91" s="7" customFormat="1" ht="16.5" customHeight="1">
      <c r="A98" s="94" t="s">
        <v>80</v>
      </c>
      <c r="B98" s="95"/>
      <c r="C98" s="96"/>
      <c r="D98" s="575" t="s">
        <v>93</v>
      </c>
      <c r="E98" s="575"/>
      <c r="F98" s="575"/>
      <c r="G98" s="575"/>
      <c r="H98" s="575"/>
      <c r="I98" s="97"/>
      <c r="J98" s="575" t="s">
        <v>94</v>
      </c>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82">
        <f>'SO-04 - Parkur'!J30</f>
        <v>0</v>
      </c>
      <c r="AH98" s="583"/>
      <c r="AI98" s="583"/>
      <c r="AJ98" s="583"/>
      <c r="AK98" s="583"/>
      <c r="AL98" s="583"/>
      <c r="AM98" s="583"/>
      <c r="AN98" s="582">
        <f t="shared" si="0"/>
        <v>0</v>
      </c>
      <c r="AO98" s="583"/>
      <c r="AP98" s="583"/>
      <c r="AQ98" s="98" t="s">
        <v>83</v>
      </c>
      <c r="AR98" s="99"/>
      <c r="AS98" s="100">
        <v>0</v>
      </c>
      <c r="AT98" s="101">
        <f t="shared" si="1"/>
        <v>0</v>
      </c>
      <c r="AU98" s="102">
        <f>'SO-04 - Parkur'!P129</f>
        <v>0</v>
      </c>
      <c r="AV98" s="101">
        <f>'SO-04 - Parkur'!J33</f>
        <v>0</v>
      </c>
      <c r="AW98" s="101">
        <f>'SO-04 - Parkur'!J34</f>
        <v>0</v>
      </c>
      <c r="AX98" s="101">
        <f>'SO-04 - Parkur'!J35</f>
        <v>0</v>
      </c>
      <c r="AY98" s="101">
        <f>'SO-04 - Parkur'!J36</f>
        <v>0</v>
      </c>
      <c r="AZ98" s="101">
        <f>'SO-04 - Parkur'!F33</f>
        <v>0</v>
      </c>
      <c r="BA98" s="101">
        <f>'SO-04 - Parkur'!F34</f>
        <v>0</v>
      </c>
      <c r="BB98" s="101">
        <f>'SO-04 - Parkur'!F35</f>
        <v>0</v>
      </c>
      <c r="BC98" s="101">
        <f>'SO-04 - Parkur'!F36</f>
        <v>0</v>
      </c>
      <c r="BD98" s="103">
        <f>'SO-04 - Parkur'!F37</f>
        <v>0</v>
      </c>
      <c r="BT98" s="104" t="s">
        <v>84</v>
      </c>
      <c r="BV98" s="104" t="s">
        <v>78</v>
      </c>
      <c r="BW98" s="104" t="s">
        <v>95</v>
      </c>
      <c r="BX98" s="104" t="s">
        <v>5</v>
      </c>
      <c r="CL98" s="104" t="s">
        <v>1</v>
      </c>
      <c r="CM98" s="104" t="s">
        <v>86</v>
      </c>
    </row>
    <row r="99" spans="1:91" s="7" customFormat="1" ht="16.5" customHeight="1">
      <c r="A99" s="94" t="s">
        <v>80</v>
      </c>
      <c r="B99" s="95"/>
      <c r="C99" s="96"/>
      <c r="D99" s="575" t="s">
        <v>96</v>
      </c>
      <c r="E99" s="575"/>
      <c r="F99" s="575"/>
      <c r="G99" s="575"/>
      <c r="H99" s="575"/>
      <c r="I99" s="97"/>
      <c r="J99" s="575" t="s">
        <v>97</v>
      </c>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82">
        <f>'SO-05 - Skatepark'!J30</f>
        <v>0</v>
      </c>
      <c r="AH99" s="583"/>
      <c r="AI99" s="583"/>
      <c r="AJ99" s="583"/>
      <c r="AK99" s="583"/>
      <c r="AL99" s="583"/>
      <c r="AM99" s="583"/>
      <c r="AN99" s="582">
        <f t="shared" si="0"/>
        <v>0</v>
      </c>
      <c r="AO99" s="583"/>
      <c r="AP99" s="583"/>
      <c r="AQ99" s="98" t="s">
        <v>83</v>
      </c>
      <c r="AR99" s="99"/>
      <c r="AS99" s="100">
        <v>0</v>
      </c>
      <c r="AT99" s="101">
        <f t="shared" si="1"/>
        <v>0</v>
      </c>
      <c r="AU99" s="102">
        <f>'SO-05 - Skatepark'!P118</f>
        <v>0</v>
      </c>
      <c r="AV99" s="101">
        <f>'SO-05 - Skatepark'!J33</f>
        <v>0</v>
      </c>
      <c r="AW99" s="101">
        <f>'SO-05 - Skatepark'!J34</f>
        <v>0</v>
      </c>
      <c r="AX99" s="101">
        <f>'SO-05 - Skatepark'!J35</f>
        <v>0</v>
      </c>
      <c r="AY99" s="101">
        <f>'SO-05 - Skatepark'!J36</f>
        <v>0</v>
      </c>
      <c r="AZ99" s="101">
        <f>'SO-05 - Skatepark'!F33</f>
        <v>0</v>
      </c>
      <c r="BA99" s="101">
        <f>'SO-05 - Skatepark'!F34</f>
        <v>0</v>
      </c>
      <c r="BB99" s="101">
        <f>'SO-05 - Skatepark'!F35</f>
        <v>0</v>
      </c>
      <c r="BC99" s="101">
        <f>'SO-05 - Skatepark'!F36</f>
        <v>0</v>
      </c>
      <c r="BD99" s="103">
        <f>'SO-05 - Skatepark'!F37</f>
        <v>0</v>
      </c>
      <c r="BT99" s="104" t="s">
        <v>84</v>
      </c>
      <c r="BV99" s="104" t="s">
        <v>78</v>
      </c>
      <c r="BW99" s="104" t="s">
        <v>98</v>
      </c>
      <c r="BX99" s="104" t="s">
        <v>5</v>
      </c>
      <c r="CL99" s="104" t="s">
        <v>1</v>
      </c>
      <c r="CM99" s="104" t="s">
        <v>86</v>
      </c>
    </row>
    <row r="100" spans="1:91" s="7" customFormat="1" ht="16.5" customHeight="1">
      <c r="A100" s="94" t="s">
        <v>80</v>
      </c>
      <c r="B100" s="95"/>
      <c r="C100" s="96"/>
      <c r="D100" s="575" t="s">
        <v>99</v>
      </c>
      <c r="E100" s="575"/>
      <c r="F100" s="575"/>
      <c r="G100" s="575"/>
      <c r="H100" s="575"/>
      <c r="I100" s="97"/>
      <c r="J100" s="575" t="s">
        <v>100</v>
      </c>
      <c r="K100" s="575"/>
      <c r="L100" s="575"/>
      <c r="M100" s="575"/>
      <c r="N100" s="575"/>
      <c r="O100" s="575"/>
      <c r="P100" s="575"/>
      <c r="Q100" s="575"/>
      <c r="R100" s="575"/>
      <c r="S100" s="575"/>
      <c r="T100" s="575"/>
      <c r="U100" s="575"/>
      <c r="V100" s="575"/>
      <c r="W100" s="575"/>
      <c r="X100" s="575"/>
      <c r="Y100" s="575"/>
      <c r="Z100" s="575"/>
      <c r="AA100" s="575"/>
      <c r="AB100" s="575"/>
      <c r="AC100" s="575"/>
      <c r="AD100" s="575"/>
      <c r="AE100" s="575"/>
      <c r="AF100" s="575"/>
      <c r="AG100" s="582">
        <f>'SO-06 - Objekt zázemí'!J30</f>
        <v>0</v>
      </c>
      <c r="AH100" s="583"/>
      <c r="AI100" s="583"/>
      <c r="AJ100" s="583"/>
      <c r="AK100" s="583"/>
      <c r="AL100" s="583"/>
      <c r="AM100" s="583"/>
      <c r="AN100" s="582">
        <f t="shared" si="0"/>
        <v>0</v>
      </c>
      <c r="AO100" s="583"/>
      <c r="AP100" s="583"/>
      <c r="AQ100" s="98" t="s">
        <v>83</v>
      </c>
      <c r="AR100" s="99"/>
      <c r="AS100" s="100">
        <v>0</v>
      </c>
      <c r="AT100" s="101">
        <f t="shared" si="1"/>
        <v>0</v>
      </c>
      <c r="AU100" s="102">
        <f>'SO-06 - Objekt zázemí'!P123</f>
        <v>0</v>
      </c>
      <c r="AV100" s="101">
        <f>'SO-06 - Objekt zázemí'!J33</f>
        <v>0</v>
      </c>
      <c r="AW100" s="101">
        <f>'SO-06 - Objekt zázemí'!J34</f>
        <v>0</v>
      </c>
      <c r="AX100" s="101">
        <f>'SO-06 - Objekt zázemí'!J35</f>
        <v>0</v>
      </c>
      <c r="AY100" s="101">
        <f>'SO-06 - Objekt zázemí'!J36</f>
        <v>0</v>
      </c>
      <c r="AZ100" s="101">
        <f>'SO-06 - Objekt zázemí'!F33</f>
        <v>0</v>
      </c>
      <c r="BA100" s="101">
        <f>'SO-06 - Objekt zázemí'!F34</f>
        <v>0</v>
      </c>
      <c r="BB100" s="101">
        <f>'SO-06 - Objekt zázemí'!F35</f>
        <v>0</v>
      </c>
      <c r="BC100" s="101">
        <f>'SO-06 - Objekt zázemí'!F36</f>
        <v>0</v>
      </c>
      <c r="BD100" s="103">
        <f>'SO-06 - Objekt zázemí'!F37</f>
        <v>0</v>
      </c>
      <c r="BT100" s="104" t="s">
        <v>84</v>
      </c>
      <c r="BV100" s="104" t="s">
        <v>78</v>
      </c>
      <c r="BW100" s="104" t="s">
        <v>101</v>
      </c>
      <c r="BX100" s="104" t="s">
        <v>5</v>
      </c>
      <c r="CL100" s="104" t="s">
        <v>1</v>
      </c>
      <c r="CM100" s="104" t="s">
        <v>86</v>
      </c>
    </row>
    <row r="101" spans="1:91" s="7" customFormat="1" ht="16.5" customHeight="1">
      <c r="A101" s="94" t="s">
        <v>80</v>
      </c>
      <c r="B101" s="95"/>
      <c r="C101" s="96"/>
      <c r="D101" s="575" t="s">
        <v>102</v>
      </c>
      <c r="E101" s="575"/>
      <c r="F101" s="575"/>
      <c r="G101" s="575"/>
      <c r="H101" s="575"/>
      <c r="I101" s="97"/>
      <c r="J101" s="575" t="s">
        <v>103</v>
      </c>
      <c r="K101" s="575"/>
      <c r="L101" s="575"/>
      <c r="M101" s="575"/>
      <c r="N101" s="575"/>
      <c r="O101" s="575"/>
      <c r="P101" s="575"/>
      <c r="Q101" s="575"/>
      <c r="R101" s="575"/>
      <c r="S101" s="575"/>
      <c r="T101" s="575"/>
      <c r="U101" s="575"/>
      <c r="V101" s="575"/>
      <c r="W101" s="575"/>
      <c r="X101" s="575"/>
      <c r="Y101" s="575"/>
      <c r="Z101" s="575"/>
      <c r="AA101" s="575"/>
      <c r="AB101" s="575"/>
      <c r="AC101" s="575"/>
      <c r="AD101" s="575"/>
      <c r="AE101" s="575"/>
      <c r="AF101" s="575"/>
      <c r="AG101" s="582">
        <f>'SO-07 - Vstupní volnočaso...'!J30</f>
        <v>0</v>
      </c>
      <c r="AH101" s="583"/>
      <c r="AI101" s="583"/>
      <c r="AJ101" s="583"/>
      <c r="AK101" s="583"/>
      <c r="AL101" s="583"/>
      <c r="AM101" s="583"/>
      <c r="AN101" s="582">
        <f t="shared" si="0"/>
        <v>0</v>
      </c>
      <c r="AO101" s="583"/>
      <c r="AP101" s="583"/>
      <c r="AQ101" s="98" t="s">
        <v>83</v>
      </c>
      <c r="AR101" s="99"/>
      <c r="AS101" s="100">
        <v>0</v>
      </c>
      <c r="AT101" s="101">
        <f t="shared" si="1"/>
        <v>0</v>
      </c>
      <c r="AU101" s="102">
        <f>'SO-07 - Vstupní volnočaso...'!P130</f>
        <v>0</v>
      </c>
      <c r="AV101" s="101">
        <f>'SO-07 - Vstupní volnočaso...'!J33</f>
        <v>0</v>
      </c>
      <c r="AW101" s="101">
        <f>'SO-07 - Vstupní volnočaso...'!J34</f>
        <v>0</v>
      </c>
      <c r="AX101" s="101">
        <f>'SO-07 - Vstupní volnočaso...'!J35</f>
        <v>0</v>
      </c>
      <c r="AY101" s="101">
        <f>'SO-07 - Vstupní volnočaso...'!J36</f>
        <v>0</v>
      </c>
      <c r="AZ101" s="101">
        <f>'SO-07 - Vstupní volnočaso...'!F33</f>
        <v>0</v>
      </c>
      <c r="BA101" s="101">
        <f>'SO-07 - Vstupní volnočaso...'!F34</f>
        <v>0</v>
      </c>
      <c r="BB101" s="101">
        <f>'SO-07 - Vstupní volnočaso...'!F35</f>
        <v>0</v>
      </c>
      <c r="BC101" s="101">
        <f>'SO-07 - Vstupní volnočaso...'!F36</f>
        <v>0</v>
      </c>
      <c r="BD101" s="103">
        <f>'SO-07 - Vstupní volnočaso...'!F37</f>
        <v>0</v>
      </c>
      <c r="BT101" s="104" t="s">
        <v>84</v>
      </c>
      <c r="BV101" s="104" t="s">
        <v>78</v>
      </c>
      <c r="BW101" s="104" t="s">
        <v>104</v>
      </c>
      <c r="BX101" s="104" t="s">
        <v>5</v>
      </c>
      <c r="CL101" s="104" t="s">
        <v>1</v>
      </c>
      <c r="CM101" s="104" t="s">
        <v>86</v>
      </c>
    </row>
    <row r="102" spans="1:91" s="7" customFormat="1" ht="16.5" customHeight="1">
      <c r="A102" s="94" t="s">
        <v>80</v>
      </c>
      <c r="B102" s="95"/>
      <c r="C102" s="96"/>
      <c r="D102" s="575" t="s">
        <v>105</v>
      </c>
      <c r="E102" s="575"/>
      <c r="F102" s="575"/>
      <c r="G102" s="575"/>
      <c r="H102" s="575"/>
      <c r="I102" s="97"/>
      <c r="J102" s="575" t="s">
        <v>106</v>
      </c>
      <c r="K102" s="575"/>
      <c r="L102" s="575"/>
      <c r="M102" s="575"/>
      <c r="N102" s="575"/>
      <c r="O102" s="575"/>
      <c r="P102" s="575"/>
      <c r="Q102" s="575"/>
      <c r="R102" s="575"/>
      <c r="S102" s="575"/>
      <c r="T102" s="575"/>
      <c r="U102" s="575"/>
      <c r="V102" s="575"/>
      <c r="W102" s="575"/>
      <c r="X102" s="575"/>
      <c r="Y102" s="575"/>
      <c r="Z102" s="575"/>
      <c r="AA102" s="575"/>
      <c r="AB102" s="575"/>
      <c r="AC102" s="575"/>
      <c r="AD102" s="575"/>
      <c r="AE102" s="575"/>
      <c r="AF102" s="575"/>
      <c r="AG102" s="582">
        <f>'SO-08 - Sadové úpravy'!J30</f>
        <v>0</v>
      </c>
      <c r="AH102" s="583"/>
      <c r="AI102" s="583"/>
      <c r="AJ102" s="583"/>
      <c r="AK102" s="583"/>
      <c r="AL102" s="583"/>
      <c r="AM102" s="583"/>
      <c r="AN102" s="582">
        <f t="shared" si="0"/>
        <v>0</v>
      </c>
      <c r="AO102" s="583"/>
      <c r="AP102" s="583"/>
      <c r="AQ102" s="98" t="s">
        <v>83</v>
      </c>
      <c r="AR102" s="99"/>
      <c r="AS102" s="100">
        <v>0</v>
      </c>
      <c r="AT102" s="101">
        <f t="shared" si="1"/>
        <v>0</v>
      </c>
      <c r="AU102" s="102">
        <f>'SO-08 - Sadové úpravy'!P123</f>
        <v>0</v>
      </c>
      <c r="AV102" s="101">
        <f>'SO-08 - Sadové úpravy'!J33</f>
        <v>0</v>
      </c>
      <c r="AW102" s="101">
        <f>'SO-08 - Sadové úpravy'!J34</f>
        <v>0</v>
      </c>
      <c r="AX102" s="101">
        <f>'SO-08 - Sadové úpravy'!J35</f>
        <v>0</v>
      </c>
      <c r="AY102" s="101">
        <f>'SO-08 - Sadové úpravy'!J36</f>
        <v>0</v>
      </c>
      <c r="AZ102" s="101">
        <f>'SO-08 - Sadové úpravy'!F33</f>
        <v>0</v>
      </c>
      <c r="BA102" s="101">
        <f>'SO-08 - Sadové úpravy'!F34</f>
        <v>0</v>
      </c>
      <c r="BB102" s="101">
        <f>'SO-08 - Sadové úpravy'!F35</f>
        <v>0</v>
      </c>
      <c r="BC102" s="101">
        <f>'SO-08 - Sadové úpravy'!F36</f>
        <v>0</v>
      </c>
      <c r="BD102" s="103">
        <f>'SO-08 - Sadové úpravy'!F37</f>
        <v>0</v>
      </c>
      <c r="BT102" s="104" t="s">
        <v>84</v>
      </c>
      <c r="BV102" s="104" t="s">
        <v>78</v>
      </c>
      <c r="BW102" s="104" t="s">
        <v>107</v>
      </c>
      <c r="BX102" s="104" t="s">
        <v>5</v>
      </c>
      <c r="CL102" s="104" t="s">
        <v>1</v>
      </c>
      <c r="CM102" s="104" t="s">
        <v>86</v>
      </c>
    </row>
    <row r="103" spans="1:91" s="7" customFormat="1" ht="16.5" customHeight="1">
      <c r="A103" s="94" t="s">
        <v>80</v>
      </c>
      <c r="B103" s="95"/>
      <c r="C103" s="96"/>
      <c r="D103" s="575" t="s">
        <v>108</v>
      </c>
      <c r="E103" s="575"/>
      <c r="F103" s="575"/>
      <c r="G103" s="575"/>
      <c r="H103" s="575"/>
      <c r="I103" s="97"/>
      <c r="J103" s="575" t="s">
        <v>109</v>
      </c>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82">
        <f>'SO-09 - Oplocení'!J30</f>
        <v>0</v>
      </c>
      <c r="AH103" s="583"/>
      <c r="AI103" s="583"/>
      <c r="AJ103" s="583"/>
      <c r="AK103" s="583"/>
      <c r="AL103" s="583"/>
      <c r="AM103" s="583"/>
      <c r="AN103" s="582">
        <f t="shared" si="0"/>
        <v>0</v>
      </c>
      <c r="AO103" s="583"/>
      <c r="AP103" s="583"/>
      <c r="AQ103" s="98" t="s">
        <v>83</v>
      </c>
      <c r="AR103" s="99"/>
      <c r="AS103" s="100">
        <v>0</v>
      </c>
      <c r="AT103" s="101">
        <f t="shared" si="1"/>
        <v>0</v>
      </c>
      <c r="AU103" s="102">
        <f>'SO-09 - Oplocení'!P130</f>
        <v>0</v>
      </c>
      <c r="AV103" s="101">
        <f>'SO-09 - Oplocení'!J33</f>
        <v>0</v>
      </c>
      <c r="AW103" s="101">
        <f>'SO-09 - Oplocení'!J34</f>
        <v>0</v>
      </c>
      <c r="AX103" s="101">
        <f>'SO-09 - Oplocení'!J35</f>
        <v>0</v>
      </c>
      <c r="AY103" s="101">
        <f>'SO-09 - Oplocení'!J36</f>
        <v>0</v>
      </c>
      <c r="AZ103" s="101">
        <f>'SO-09 - Oplocení'!F33</f>
        <v>0</v>
      </c>
      <c r="BA103" s="101">
        <f>'SO-09 - Oplocení'!F34</f>
        <v>0</v>
      </c>
      <c r="BB103" s="101">
        <f>'SO-09 - Oplocení'!F35</f>
        <v>0</v>
      </c>
      <c r="BC103" s="101">
        <f>'SO-09 - Oplocení'!F36</f>
        <v>0</v>
      </c>
      <c r="BD103" s="103">
        <f>'SO-09 - Oplocení'!F37</f>
        <v>0</v>
      </c>
      <c r="BT103" s="104" t="s">
        <v>84</v>
      </c>
      <c r="BV103" s="104" t="s">
        <v>78</v>
      </c>
      <c r="BW103" s="104" t="s">
        <v>110</v>
      </c>
      <c r="BX103" s="104" t="s">
        <v>5</v>
      </c>
      <c r="CL103" s="104" t="s">
        <v>1</v>
      </c>
      <c r="CM103" s="104" t="s">
        <v>86</v>
      </c>
    </row>
    <row r="104" spans="1:91" s="7" customFormat="1" ht="16.5" customHeight="1">
      <c r="A104" s="94" t="s">
        <v>80</v>
      </c>
      <c r="B104" s="95"/>
      <c r="C104" s="96"/>
      <c r="D104" s="575" t="s">
        <v>111</v>
      </c>
      <c r="E104" s="575"/>
      <c r="F104" s="575"/>
      <c r="G104" s="575"/>
      <c r="H104" s="575"/>
      <c r="I104" s="97"/>
      <c r="J104" s="575" t="s">
        <v>112</v>
      </c>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82">
        <f>'SO-10 - Fitness pro seniory'!J30</f>
        <v>0</v>
      </c>
      <c r="AH104" s="583"/>
      <c r="AI104" s="583"/>
      <c r="AJ104" s="583"/>
      <c r="AK104" s="583"/>
      <c r="AL104" s="583"/>
      <c r="AM104" s="583"/>
      <c r="AN104" s="582">
        <f t="shared" si="0"/>
        <v>0</v>
      </c>
      <c r="AO104" s="583"/>
      <c r="AP104" s="583"/>
      <c r="AQ104" s="98" t="s">
        <v>83</v>
      </c>
      <c r="AR104" s="99"/>
      <c r="AS104" s="100">
        <v>0</v>
      </c>
      <c r="AT104" s="101">
        <f t="shared" si="1"/>
        <v>0</v>
      </c>
      <c r="AU104" s="102">
        <f>'SO-10 - Fitness pro seniory'!P129</f>
        <v>0</v>
      </c>
      <c r="AV104" s="101">
        <f>'SO-10 - Fitness pro seniory'!J33</f>
        <v>0</v>
      </c>
      <c r="AW104" s="101">
        <f>'SO-10 - Fitness pro seniory'!J34</f>
        <v>0</v>
      </c>
      <c r="AX104" s="101">
        <f>'SO-10 - Fitness pro seniory'!J35</f>
        <v>0</v>
      </c>
      <c r="AY104" s="101">
        <f>'SO-10 - Fitness pro seniory'!J36</f>
        <v>0</v>
      </c>
      <c r="AZ104" s="101">
        <f>'SO-10 - Fitness pro seniory'!F33</f>
        <v>0</v>
      </c>
      <c r="BA104" s="101">
        <f>'SO-10 - Fitness pro seniory'!F34</f>
        <v>0</v>
      </c>
      <c r="BB104" s="101">
        <f>'SO-10 - Fitness pro seniory'!F35</f>
        <v>0</v>
      </c>
      <c r="BC104" s="101">
        <f>'SO-10 - Fitness pro seniory'!F36</f>
        <v>0</v>
      </c>
      <c r="BD104" s="103">
        <f>'SO-10 - Fitness pro seniory'!F37</f>
        <v>0</v>
      </c>
      <c r="BT104" s="104" t="s">
        <v>84</v>
      </c>
      <c r="BV104" s="104" t="s">
        <v>78</v>
      </c>
      <c r="BW104" s="104" t="s">
        <v>113</v>
      </c>
      <c r="BX104" s="104" t="s">
        <v>5</v>
      </c>
      <c r="CL104" s="104" t="s">
        <v>1</v>
      </c>
      <c r="CM104" s="104" t="s">
        <v>86</v>
      </c>
    </row>
    <row r="105" spans="1:91" s="7" customFormat="1" ht="24.75" customHeight="1">
      <c r="A105" s="94" t="s">
        <v>80</v>
      </c>
      <c r="B105" s="95"/>
      <c r="C105" s="96"/>
      <c r="D105" s="575" t="s">
        <v>114</v>
      </c>
      <c r="E105" s="575"/>
      <c r="F105" s="575"/>
      <c r="G105" s="575"/>
      <c r="H105" s="575"/>
      <c r="I105" s="97"/>
      <c r="J105" s="575" t="s">
        <v>115</v>
      </c>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82">
        <f>'IO-01 - Areálové rozvody ...'!J30</f>
        <v>0</v>
      </c>
      <c r="AH105" s="583"/>
      <c r="AI105" s="583"/>
      <c r="AJ105" s="583"/>
      <c r="AK105" s="583"/>
      <c r="AL105" s="583"/>
      <c r="AM105" s="583"/>
      <c r="AN105" s="582">
        <f t="shared" si="0"/>
        <v>0</v>
      </c>
      <c r="AO105" s="583"/>
      <c r="AP105" s="583"/>
      <c r="AQ105" s="98" t="s">
        <v>83</v>
      </c>
      <c r="AR105" s="99"/>
      <c r="AS105" s="100">
        <v>0</v>
      </c>
      <c r="AT105" s="101">
        <f t="shared" si="1"/>
        <v>0</v>
      </c>
      <c r="AU105" s="102">
        <f>'IO-01 - Areálové rozvody ...'!P122</f>
        <v>0</v>
      </c>
      <c r="AV105" s="101">
        <f>'IO-01 - Areálové rozvody ...'!J33</f>
        <v>0</v>
      </c>
      <c r="AW105" s="101">
        <f>'IO-01 - Areálové rozvody ...'!J34</f>
        <v>0</v>
      </c>
      <c r="AX105" s="101">
        <f>'IO-01 - Areálové rozvody ...'!J35</f>
        <v>0</v>
      </c>
      <c r="AY105" s="101">
        <f>'IO-01 - Areálové rozvody ...'!J36</f>
        <v>0</v>
      </c>
      <c r="AZ105" s="101">
        <f>'IO-01 - Areálové rozvody ...'!F33</f>
        <v>0</v>
      </c>
      <c r="BA105" s="101">
        <f>'IO-01 - Areálové rozvody ...'!F34</f>
        <v>0</v>
      </c>
      <c r="BB105" s="101">
        <f>'IO-01 - Areálové rozvody ...'!F35</f>
        <v>0</v>
      </c>
      <c r="BC105" s="101">
        <f>'IO-01 - Areálové rozvody ...'!F36</f>
        <v>0</v>
      </c>
      <c r="BD105" s="103">
        <f>'IO-01 - Areálové rozvody ...'!F37</f>
        <v>0</v>
      </c>
      <c r="BT105" s="104" t="s">
        <v>84</v>
      </c>
      <c r="BV105" s="104" t="s">
        <v>78</v>
      </c>
      <c r="BW105" s="104" t="s">
        <v>116</v>
      </c>
      <c r="BX105" s="104" t="s">
        <v>5</v>
      </c>
      <c r="CL105" s="104" t="s">
        <v>1</v>
      </c>
      <c r="CM105" s="104" t="s">
        <v>86</v>
      </c>
    </row>
    <row r="106" spans="1:91" s="7" customFormat="1" ht="16.5" customHeight="1">
      <c r="A106" s="94" t="s">
        <v>80</v>
      </c>
      <c r="B106" s="95"/>
      <c r="C106" s="96"/>
      <c r="D106" s="575" t="s">
        <v>117</v>
      </c>
      <c r="E106" s="575"/>
      <c r="F106" s="575"/>
      <c r="G106" s="575"/>
      <c r="H106" s="575"/>
      <c r="I106" s="97"/>
      <c r="J106" s="575" t="s">
        <v>118</v>
      </c>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82">
        <f>'IO-02 - Dešťová kanalizace'!J30</f>
        <v>0</v>
      </c>
      <c r="AH106" s="583"/>
      <c r="AI106" s="583"/>
      <c r="AJ106" s="583"/>
      <c r="AK106" s="583"/>
      <c r="AL106" s="583"/>
      <c r="AM106" s="583"/>
      <c r="AN106" s="582">
        <f t="shared" si="0"/>
        <v>0</v>
      </c>
      <c r="AO106" s="583"/>
      <c r="AP106" s="583"/>
      <c r="AQ106" s="98" t="s">
        <v>83</v>
      </c>
      <c r="AR106" s="99"/>
      <c r="AS106" s="105">
        <v>0</v>
      </c>
      <c r="AT106" s="106">
        <f t="shared" si="1"/>
        <v>0</v>
      </c>
      <c r="AU106" s="107">
        <f>'IO-02 - Dešťová kanalizace'!P123</f>
        <v>0</v>
      </c>
      <c r="AV106" s="106">
        <f>'IO-02 - Dešťová kanalizace'!J33</f>
        <v>0</v>
      </c>
      <c r="AW106" s="106">
        <f>'IO-02 - Dešťová kanalizace'!J34</f>
        <v>0</v>
      </c>
      <c r="AX106" s="106">
        <f>'IO-02 - Dešťová kanalizace'!J35</f>
        <v>0</v>
      </c>
      <c r="AY106" s="106">
        <f>'IO-02 - Dešťová kanalizace'!J36</f>
        <v>0</v>
      </c>
      <c r="AZ106" s="106">
        <f>'IO-02 - Dešťová kanalizace'!F33</f>
        <v>0</v>
      </c>
      <c r="BA106" s="106">
        <f>'IO-02 - Dešťová kanalizace'!F34</f>
        <v>0</v>
      </c>
      <c r="BB106" s="106">
        <f>'IO-02 - Dešťová kanalizace'!F35</f>
        <v>0</v>
      </c>
      <c r="BC106" s="106">
        <f>'IO-02 - Dešťová kanalizace'!F36</f>
        <v>0</v>
      </c>
      <c r="BD106" s="108">
        <f>'IO-02 - Dešťová kanalizace'!F37</f>
        <v>0</v>
      </c>
      <c r="BT106" s="104" t="s">
        <v>84</v>
      </c>
      <c r="BV106" s="104" t="s">
        <v>78</v>
      </c>
      <c r="BW106" s="104" t="s">
        <v>119</v>
      </c>
      <c r="BX106" s="104" t="s">
        <v>5</v>
      </c>
      <c r="CL106" s="104" t="s">
        <v>1</v>
      </c>
      <c r="CM106" s="104" t="s">
        <v>86</v>
      </c>
    </row>
    <row r="107" spans="1:57" s="2" customFormat="1" ht="30" customHeight="1">
      <c r="A107" s="35"/>
      <c r="B107" s="36"/>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40"/>
      <c r="AS107" s="35"/>
      <c r="AT107" s="35"/>
      <c r="AU107" s="35"/>
      <c r="AV107" s="35"/>
      <c r="AW107" s="35"/>
      <c r="AX107" s="35"/>
      <c r="AY107" s="35"/>
      <c r="AZ107" s="35"/>
      <c r="BA107" s="35"/>
      <c r="BB107" s="35"/>
      <c r="BC107" s="35"/>
      <c r="BD107" s="35"/>
      <c r="BE107" s="35"/>
    </row>
    <row r="108" spans="1:57" s="2" customFormat="1" ht="6.9" customHeight="1">
      <c r="A108" s="35"/>
      <c r="B108" s="55"/>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40"/>
      <c r="AS108" s="35"/>
      <c r="AT108" s="35"/>
      <c r="AU108" s="35"/>
      <c r="AV108" s="35"/>
      <c r="AW108" s="35"/>
      <c r="AX108" s="35"/>
      <c r="AY108" s="35"/>
      <c r="AZ108" s="35"/>
      <c r="BA108" s="35"/>
      <c r="BB108" s="35"/>
      <c r="BC108" s="35"/>
      <c r="BD108" s="35"/>
      <c r="BE108" s="35"/>
    </row>
  </sheetData>
  <sheetProtection password="CC35" sheet="1" objects="1" scenarios="1" formatColumns="0" formatRows="0"/>
  <mergeCells count="86">
    <mergeCell ref="AS89:AT91"/>
    <mergeCell ref="AN105:AP105"/>
    <mergeCell ref="AG105:AM105"/>
    <mergeCell ref="AN106:AP106"/>
    <mergeCell ref="AG106:AM106"/>
    <mergeCell ref="AN94:AP94"/>
    <mergeCell ref="AR2:BE2"/>
    <mergeCell ref="AG103:AM103"/>
    <mergeCell ref="AG102:AM102"/>
    <mergeCell ref="AG92:AM92"/>
    <mergeCell ref="AG100:AM100"/>
    <mergeCell ref="AG95:AM95"/>
    <mergeCell ref="AG99:AM99"/>
    <mergeCell ref="AG101:AM101"/>
    <mergeCell ref="AG97:AM97"/>
    <mergeCell ref="AG96:AM96"/>
    <mergeCell ref="AG98:AM98"/>
    <mergeCell ref="AM87:AN87"/>
    <mergeCell ref="AM89:AP89"/>
    <mergeCell ref="AM90:AP90"/>
    <mergeCell ref="AN103:AP103"/>
    <mergeCell ref="AN97:AP97"/>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L85:AO85"/>
    <mergeCell ref="D105:H105"/>
    <mergeCell ref="J105:AF105"/>
    <mergeCell ref="D106:H106"/>
    <mergeCell ref="J106:AF106"/>
    <mergeCell ref="AG94:AM94"/>
    <mergeCell ref="AG104:AM104"/>
    <mergeCell ref="AN104:AP104"/>
    <mergeCell ref="AN92:AP92"/>
    <mergeCell ref="AN102:AP102"/>
    <mergeCell ref="AN101:AP101"/>
    <mergeCell ref="AN96:AP96"/>
    <mergeCell ref="AN100:AP100"/>
    <mergeCell ref="AN98:AP98"/>
    <mergeCell ref="AN99:AP99"/>
    <mergeCell ref="AN95:AP95"/>
    <mergeCell ref="D102:H102"/>
    <mergeCell ref="D103:H103"/>
    <mergeCell ref="D104:H104"/>
    <mergeCell ref="I92:AF92"/>
    <mergeCell ref="J101:AF101"/>
    <mergeCell ref="J100:AF100"/>
    <mergeCell ref="J102:AF102"/>
    <mergeCell ref="J103:AF103"/>
    <mergeCell ref="J99:AF99"/>
    <mergeCell ref="J97:AF97"/>
    <mergeCell ref="J98:AF98"/>
    <mergeCell ref="J104:AF104"/>
    <mergeCell ref="J96:AF96"/>
    <mergeCell ref="J95:AF95"/>
    <mergeCell ref="C92:G92"/>
    <mergeCell ref="D101:H101"/>
    <mergeCell ref="D98:H98"/>
    <mergeCell ref="D95:H95"/>
    <mergeCell ref="D99:H99"/>
    <mergeCell ref="D100:H100"/>
    <mergeCell ref="D96:H96"/>
    <mergeCell ref="D97:H97"/>
  </mergeCells>
  <hyperlinks>
    <hyperlink ref="A95" location="'SO-01 - Bourání'!C2" display="/"/>
    <hyperlink ref="A96" location="'SO-02 - Komunikace, hledi...'!C2" display="/"/>
    <hyperlink ref="A97" location="'SO-03 - Víceúčelové hřiště'!C2" display="/"/>
    <hyperlink ref="A98" location="'SO-04 - Parkur'!C2" display="/"/>
    <hyperlink ref="A99" location="'SO-05 - Skatepark'!C2" display="/"/>
    <hyperlink ref="A100" location="'SO-06 - Objekt zázemí'!C2" display="/"/>
    <hyperlink ref="A101" location="'SO-07 - Vstupní volnočaso...'!C2" display="/"/>
    <hyperlink ref="A102" location="'SO-08 - Sadové úpravy'!C2" display="/"/>
    <hyperlink ref="A103" location="'SO-09 - Oplocení'!C2" display="/"/>
    <hyperlink ref="A104" location="'SO-10 - Fitness pro seniory'!C2" display="/"/>
    <hyperlink ref="A105" location="'IO-01 - Areálové rozvody ...'!C2" display="/"/>
    <hyperlink ref="A106" location="'IO-02 - Dešťová kanalizace'!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604"/>
      <c r="M2" s="604"/>
      <c r="N2" s="604"/>
      <c r="O2" s="604"/>
      <c r="P2" s="604"/>
      <c r="Q2" s="604"/>
      <c r="R2" s="604"/>
      <c r="S2" s="604"/>
      <c r="T2" s="604"/>
      <c r="U2" s="604"/>
      <c r="V2" s="604"/>
      <c r="AT2" s="18" t="s">
        <v>107</v>
      </c>
    </row>
    <row r="3" spans="2:46" s="1" customFormat="1" ht="6.9" customHeight="1">
      <c r="B3" s="109"/>
      <c r="C3" s="110"/>
      <c r="D3" s="110"/>
      <c r="E3" s="110"/>
      <c r="F3" s="110"/>
      <c r="G3" s="110"/>
      <c r="H3" s="110"/>
      <c r="I3" s="110"/>
      <c r="J3" s="110"/>
      <c r="K3" s="110"/>
      <c r="L3" s="21"/>
      <c r="AT3" s="18" t="s">
        <v>86</v>
      </c>
    </row>
    <row r="4" spans="2:46" s="1" customFormat="1" ht="24.9" customHeight="1">
      <c r="B4" s="21"/>
      <c r="D4" s="111" t="s">
        <v>120</v>
      </c>
      <c r="L4" s="21"/>
      <c r="M4" s="112" t="s">
        <v>10</v>
      </c>
      <c r="AT4" s="18" t="s">
        <v>4</v>
      </c>
    </row>
    <row r="5" spans="2:12" s="1" customFormat="1" ht="6.9" customHeight="1">
      <c r="B5" s="21"/>
      <c r="L5" s="21"/>
    </row>
    <row r="6" spans="2:12" s="1" customFormat="1" ht="12" customHeight="1">
      <c r="B6" s="21"/>
      <c r="D6" s="113" t="s">
        <v>16</v>
      </c>
      <c r="L6" s="21"/>
    </row>
    <row r="7" spans="2:12" s="1" customFormat="1" ht="16.5" customHeight="1">
      <c r="B7" s="21"/>
      <c r="E7" s="619" t="str">
        <f>'Rekapitulace stavby'!K6</f>
        <v>III. etapa revitalizace Letního cvičiště Louny</v>
      </c>
      <c r="F7" s="620"/>
      <c r="G7" s="620"/>
      <c r="H7" s="620"/>
      <c r="L7" s="21"/>
    </row>
    <row r="8" spans="1:31" s="2" customFormat="1" ht="12" customHeight="1">
      <c r="A8" s="35"/>
      <c r="B8" s="40"/>
      <c r="C8" s="35"/>
      <c r="D8" s="113" t="s">
        <v>121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621" t="s">
        <v>1084</v>
      </c>
      <c r="F9" s="622"/>
      <c r="G9" s="622"/>
      <c r="H9" s="622"/>
      <c r="I9" s="35"/>
      <c r="J9" s="35"/>
      <c r="K9" s="35"/>
      <c r="L9" s="52"/>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20. 11. 2020</v>
      </c>
      <c r="K12" s="35"/>
      <c r="L12" s="52"/>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623" t="str">
        <f>'Rekapitulace stavby'!E14</f>
        <v>Vyplň údaj</v>
      </c>
      <c r="F18" s="624"/>
      <c r="G18" s="624"/>
      <c r="H18" s="624"/>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625" t="s">
        <v>1</v>
      </c>
      <c r="F27" s="625"/>
      <c r="G27" s="625"/>
      <c r="H27" s="625"/>
      <c r="I27" s="116"/>
      <c r="J27" s="116"/>
      <c r="K27" s="116"/>
      <c r="L27" s="118"/>
      <c r="S27" s="116"/>
      <c r="T27" s="116"/>
      <c r="U27" s="116"/>
      <c r="V27" s="116"/>
      <c r="W27" s="116"/>
      <c r="X27" s="116"/>
      <c r="Y27" s="116"/>
      <c r="Z27" s="116"/>
      <c r="AA27" s="116"/>
      <c r="AB27" s="116"/>
      <c r="AC27" s="116"/>
      <c r="AD27" s="116"/>
      <c r="AE27" s="116"/>
    </row>
    <row r="28" spans="1:31" s="2" customFormat="1" ht="6.9"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ROUND(J123,2)</f>
        <v>0</v>
      </c>
      <c r="K30" s="35"/>
      <c r="L30" s="52"/>
      <c r="S30" s="35"/>
      <c r="T30" s="35"/>
      <c r="U30" s="35"/>
      <c r="V30" s="35"/>
      <c r="W30" s="35"/>
      <c r="X30" s="35"/>
      <c r="Y30" s="35"/>
      <c r="Z30" s="35"/>
      <c r="AA30" s="35"/>
      <c r="AB30" s="35"/>
      <c r="AC30" s="35"/>
      <c r="AD30" s="35"/>
      <c r="AE30" s="35"/>
    </row>
    <row r="31" spans="1:31" s="2" customFormat="1" ht="6.9"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 customHeight="1">
      <c r="A33" s="35"/>
      <c r="B33" s="40"/>
      <c r="C33" s="35"/>
      <c r="D33" s="123" t="s">
        <v>40</v>
      </c>
      <c r="E33" s="113" t="s">
        <v>41</v>
      </c>
      <c r="F33" s="124">
        <f>ROUND((SUM(BE123:BE135)),2)</f>
        <v>0</v>
      </c>
      <c r="G33" s="35"/>
      <c r="H33" s="35"/>
      <c r="I33" s="125">
        <v>0.21</v>
      </c>
      <c r="J33" s="124">
        <f>ROUND(((SUM(BE123:BE135))*I33),2)</f>
        <v>0</v>
      </c>
      <c r="K33" s="35"/>
      <c r="L33" s="52"/>
      <c r="S33" s="35"/>
      <c r="T33" s="35"/>
      <c r="U33" s="35"/>
      <c r="V33" s="35"/>
      <c r="W33" s="35"/>
      <c r="X33" s="35"/>
      <c r="Y33" s="35"/>
      <c r="Z33" s="35"/>
      <c r="AA33" s="35"/>
      <c r="AB33" s="35"/>
      <c r="AC33" s="35"/>
      <c r="AD33" s="35"/>
      <c r="AE33" s="35"/>
    </row>
    <row r="34" spans="1:31" s="2" customFormat="1" ht="14.4" customHeight="1">
      <c r="A34" s="35"/>
      <c r="B34" s="40"/>
      <c r="C34" s="35"/>
      <c r="D34" s="35"/>
      <c r="E34" s="113" t="s">
        <v>42</v>
      </c>
      <c r="F34" s="124">
        <f>ROUND((SUM(BF123:BF135)),2)</f>
        <v>0</v>
      </c>
      <c r="G34" s="35"/>
      <c r="H34" s="35"/>
      <c r="I34" s="125">
        <v>0.15</v>
      </c>
      <c r="J34" s="124">
        <f>ROUND(((SUM(BF123:BF135))*I34),2)</f>
        <v>0</v>
      </c>
      <c r="K34" s="35"/>
      <c r="L34" s="52"/>
      <c r="S34" s="35"/>
      <c r="T34" s="35"/>
      <c r="U34" s="35"/>
      <c r="V34" s="35"/>
      <c r="W34" s="35"/>
      <c r="X34" s="35"/>
      <c r="Y34" s="35"/>
      <c r="Z34" s="35"/>
      <c r="AA34" s="35"/>
      <c r="AB34" s="35"/>
      <c r="AC34" s="35"/>
      <c r="AD34" s="35"/>
      <c r="AE34" s="35"/>
    </row>
    <row r="35" spans="1:31" s="2" customFormat="1" ht="14.4" customHeight="1" hidden="1">
      <c r="A35" s="35"/>
      <c r="B35" s="40"/>
      <c r="C35" s="35"/>
      <c r="D35" s="35"/>
      <c r="E35" s="113" t="s">
        <v>43</v>
      </c>
      <c r="F35" s="124">
        <f>ROUND((SUM(BG123:BG135)),2)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 customHeight="1" hidden="1">
      <c r="A36" s="35"/>
      <c r="B36" s="40"/>
      <c r="C36" s="35"/>
      <c r="D36" s="35"/>
      <c r="E36" s="113" t="s">
        <v>44</v>
      </c>
      <c r="F36" s="124">
        <f>ROUND((SUM(BH123:BH135)),2)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 customHeight="1" hidden="1">
      <c r="A37" s="35"/>
      <c r="B37" s="40"/>
      <c r="C37" s="35"/>
      <c r="D37" s="35"/>
      <c r="E37" s="113" t="s">
        <v>45</v>
      </c>
      <c r="F37" s="124">
        <f>ROUND((SUM(BI123:BI135)),2)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2"/>
      <c r="D50" s="133" t="s">
        <v>49</v>
      </c>
      <c r="E50" s="134"/>
      <c r="F50" s="134"/>
      <c r="G50" s="133" t="s">
        <v>50</v>
      </c>
      <c r="H50" s="134"/>
      <c r="I50" s="134"/>
      <c r="J50" s="134"/>
      <c r="K50" s="134"/>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3.2">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 customHeight="1">
      <c r="A82" s="35"/>
      <c r="B82" s="36"/>
      <c r="C82" s="24" t="s">
        <v>123</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617" t="str">
        <f>E7</f>
        <v>III. etapa revitalizace Letního cvičiště Louny</v>
      </c>
      <c r="F85" s="618"/>
      <c r="G85" s="618"/>
      <c r="H85" s="618"/>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121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579" t="str">
        <f>E9</f>
        <v>SO-08 - Sadové úpravy</v>
      </c>
      <c r="F87" s="616"/>
      <c r="G87" s="616"/>
      <c r="H87" s="616"/>
      <c r="I87" s="37"/>
      <c r="J87" s="37"/>
      <c r="K87" s="37"/>
      <c r="L87" s="52"/>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Louny</v>
      </c>
      <c r="G89" s="37"/>
      <c r="H89" s="37"/>
      <c r="I89" s="30" t="s">
        <v>22</v>
      </c>
      <c r="J89" s="67" t="str">
        <f>IF(J12="","",J12)</f>
        <v>20. 11. 2020</v>
      </c>
      <c r="K89" s="37"/>
      <c r="L89" s="52"/>
      <c r="S89" s="35"/>
      <c r="T89" s="35"/>
      <c r="U89" s="35"/>
      <c r="V89" s="35"/>
      <c r="W89" s="35"/>
      <c r="X89" s="35"/>
      <c r="Y89" s="35"/>
      <c r="Z89" s="35"/>
      <c r="AA89" s="35"/>
      <c r="AB89" s="35"/>
      <c r="AC89" s="35"/>
      <c r="AD89" s="35"/>
      <c r="AE89" s="35"/>
    </row>
    <row r="90" spans="1:31" s="2" customFormat="1" ht="6.9"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65" customHeight="1">
      <c r="A91" s="35"/>
      <c r="B91" s="36"/>
      <c r="C91" s="30" t="s">
        <v>24</v>
      </c>
      <c r="D91" s="37"/>
      <c r="E91" s="37"/>
      <c r="F91" s="28" t="str">
        <f>E15</f>
        <v>Město Louny</v>
      </c>
      <c r="G91" s="37"/>
      <c r="H91" s="37"/>
      <c r="I91" s="30" t="s">
        <v>30</v>
      </c>
      <c r="J91" s="33" t="str">
        <f>E21</f>
        <v>Sportovní projekty s.r.o.</v>
      </c>
      <c r="K91" s="37"/>
      <c r="L91" s="52"/>
      <c r="S91" s="35"/>
      <c r="T91" s="35"/>
      <c r="U91" s="35"/>
      <c r="V91" s="35"/>
      <c r="W91" s="35"/>
      <c r="X91" s="35"/>
      <c r="Y91" s="35"/>
      <c r="Z91" s="35"/>
      <c r="AA91" s="35"/>
      <c r="AB91" s="35"/>
      <c r="AC91" s="35"/>
      <c r="AD91" s="35"/>
      <c r="AE91" s="35"/>
    </row>
    <row r="92" spans="1:31" s="2" customFormat="1" ht="15.15" customHeight="1">
      <c r="A92" s="35"/>
      <c r="B92" s="36"/>
      <c r="C92" s="30" t="s">
        <v>28</v>
      </c>
      <c r="D92" s="37"/>
      <c r="E92" s="37"/>
      <c r="F92" s="28" t="str">
        <f>IF(E18="","",E18)</f>
        <v>Vyplň údaj</v>
      </c>
      <c r="G92" s="37"/>
      <c r="H92" s="37"/>
      <c r="I92" s="30" t="s">
        <v>33</v>
      </c>
      <c r="J92" s="33" t="str">
        <f>E24</f>
        <v>F.Pecka</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124</v>
      </c>
      <c r="D94" s="145"/>
      <c r="E94" s="145"/>
      <c r="F94" s="145"/>
      <c r="G94" s="145"/>
      <c r="H94" s="145"/>
      <c r="I94" s="145"/>
      <c r="J94" s="146" t="s">
        <v>125</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8" customHeight="1">
      <c r="A96" s="35"/>
      <c r="B96" s="36"/>
      <c r="C96" s="147" t="s">
        <v>126</v>
      </c>
      <c r="D96" s="37"/>
      <c r="E96" s="37"/>
      <c r="F96" s="37"/>
      <c r="G96" s="37"/>
      <c r="H96" s="37"/>
      <c r="I96" s="37"/>
      <c r="J96" s="85">
        <f>J123</f>
        <v>0</v>
      </c>
      <c r="K96" s="37"/>
      <c r="L96" s="52"/>
      <c r="S96" s="35"/>
      <c r="T96" s="35"/>
      <c r="U96" s="35"/>
      <c r="V96" s="35"/>
      <c r="W96" s="35"/>
      <c r="X96" s="35"/>
      <c r="Y96" s="35"/>
      <c r="Z96" s="35"/>
      <c r="AA96" s="35"/>
      <c r="AB96" s="35"/>
      <c r="AC96" s="35"/>
      <c r="AD96" s="35"/>
      <c r="AE96" s="35"/>
      <c r="AU96" s="18" t="s">
        <v>127</v>
      </c>
    </row>
    <row r="97" spans="2:12" s="9" customFormat="1" ht="24.9" customHeight="1">
      <c r="B97" s="148"/>
      <c r="C97" s="149"/>
      <c r="D97" s="150" t="s">
        <v>128</v>
      </c>
      <c r="E97" s="151"/>
      <c r="F97" s="151"/>
      <c r="G97" s="151"/>
      <c r="H97" s="151"/>
      <c r="I97" s="151"/>
      <c r="J97" s="152">
        <f>J124</f>
        <v>0</v>
      </c>
      <c r="K97" s="149"/>
      <c r="L97" s="153"/>
    </row>
    <row r="98" spans="2:12" s="10" customFormat="1" ht="19.95" customHeight="1">
      <c r="B98" s="154"/>
      <c r="C98" s="155"/>
      <c r="D98" s="156" t="s">
        <v>129</v>
      </c>
      <c r="E98" s="157"/>
      <c r="F98" s="157"/>
      <c r="G98" s="157"/>
      <c r="H98" s="157"/>
      <c r="I98" s="157"/>
      <c r="J98" s="158">
        <f>J125</f>
        <v>0</v>
      </c>
      <c r="K98" s="155"/>
      <c r="L98" s="159"/>
    </row>
    <row r="99" spans="2:12" s="9" customFormat="1" ht="24.9" customHeight="1">
      <c r="B99" s="148"/>
      <c r="C99" s="149"/>
      <c r="D99" s="150" t="s">
        <v>135</v>
      </c>
      <c r="E99" s="151"/>
      <c r="F99" s="151"/>
      <c r="G99" s="151"/>
      <c r="H99" s="151"/>
      <c r="I99" s="151"/>
      <c r="J99" s="152">
        <f>J127</f>
        <v>0</v>
      </c>
      <c r="K99" s="149"/>
      <c r="L99" s="153"/>
    </row>
    <row r="100" spans="2:12" s="10" customFormat="1" ht="19.95" customHeight="1">
      <c r="B100" s="154"/>
      <c r="C100" s="155"/>
      <c r="D100" s="156" t="s">
        <v>136</v>
      </c>
      <c r="E100" s="157"/>
      <c r="F100" s="157"/>
      <c r="G100" s="157"/>
      <c r="H100" s="157"/>
      <c r="I100" s="157"/>
      <c r="J100" s="158">
        <f>J128</f>
        <v>0</v>
      </c>
      <c r="K100" s="155"/>
      <c r="L100" s="159"/>
    </row>
    <row r="101" spans="2:12" s="10" customFormat="1" ht="19.95" customHeight="1">
      <c r="B101" s="154"/>
      <c r="C101" s="155"/>
      <c r="D101" s="156" t="s">
        <v>137</v>
      </c>
      <c r="E101" s="157"/>
      <c r="F101" s="157"/>
      <c r="G101" s="157"/>
      <c r="H101" s="157"/>
      <c r="I101" s="157"/>
      <c r="J101" s="158">
        <f>J130</f>
        <v>0</v>
      </c>
      <c r="K101" s="155"/>
      <c r="L101" s="159"/>
    </row>
    <row r="102" spans="2:12" s="10" customFormat="1" ht="19.95" customHeight="1">
      <c r="B102" s="154"/>
      <c r="C102" s="155"/>
      <c r="D102" s="156" t="s">
        <v>138</v>
      </c>
      <c r="E102" s="157"/>
      <c r="F102" s="157"/>
      <c r="G102" s="157"/>
      <c r="H102" s="157"/>
      <c r="I102" s="157"/>
      <c r="J102" s="158">
        <f>J132</f>
        <v>0</v>
      </c>
      <c r="K102" s="155"/>
      <c r="L102" s="159"/>
    </row>
    <row r="103" spans="2:12" s="10" customFormat="1" ht="19.95" customHeight="1">
      <c r="B103" s="154"/>
      <c r="C103" s="155"/>
      <c r="D103" s="156" t="s">
        <v>139</v>
      </c>
      <c r="E103" s="157"/>
      <c r="F103" s="157"/>
      <c r="G103" s="157"/>
      <c r="H103" s="157"/>
      <c r="I103" s="157"/>
      <c r="J103" s="158">
        <f>J134</f>
        <v>0</v>
      </c>
      <c r="K103" s="155"/>
      <c r="L103" s="159"/>
    </row>
    <row r="104" spans="1:31" s="2" customFormat="1" ht="21.75" customHeight="1">
      <c r="A104" s="35"/>
      <c r="B104" s="36"/>
      <c r="C104" s="37"/>
      <c r="D104" s="37"/>
      <c r="E104" s="37"/>
      <c r="F104" s="37"/>
      <c r="G104" s="37"/>
      <c r="H104" s="37"/>
      <c r="I104" s="37"/>
      <c r="J104" s="37"/>
      <c r="K104" s="37"/>
      <c r="L104" s="52"/>
      <c r="S104" s="35"/>
      <c r="T104" s="35"/>
      <c r="U104" s="35"/>
      <c r="V104" s="35"/>
      <c r="W104" s="35"/>
      <c r="X104" s="35"/>
      <c r="Y104" s="35"/>
      <c r="Z104" s="35"/>
      <c r="AA104" s="35"/>
      <c r="AB104" s="35"/>
      <c r="AC104" s="35"/>
      <c r="AD104" s="35"/>
      <c r="AE104" s="35"/>
    </row>
    <row r="105" spans="1:31" s="2" customFormat="1" ht="6.9" customHeight="1">
      <c r="A105" s="35"/>
      <c r="B105" s="55"/>
      <c r="C105" s="56"/>
      <c r="D105" s="56"/>
      <c r="E105" s="56"/>
      <c r="F105" s="56"/>
      <c r="G105" s="56"/>
      <c r="H105" s="56"/>
      <c r="I105" s="56"/>
      <c r="J105" s="56"/>
      <c r="K105" s="56"/>
      <c r="L105" s="52"/>
      <c r="S105" s="35"/>
      <c r="T105" s="35"/>
      <c r="U105" s="35"/>
      <c r="V105" s="35"/>
      <c r="W105" s="35"/>
      <c r="X105" s="35"/>
      <c r="Y105" s="35"/>
      <c r="Z105" s="35"/>
      <c r="AA105" s="35"/>
      <c r="AB105" s="35"/>
      <c r="AC105" s="35"/>
      <c r="AD105" s="35"/>
      <c r="AE105" s="35"/>
    </row>
    <row r="109" spans="1:31" s="2" customFormat="1" ht="6.9" customHeight="1">
      <c r="A109" s="35"/>
      <c r="B109" s="57"/>
      <c r="C109" s="58"/>
      <c r="D109" s="58"/>
      <c r="E109" s="58"/>
      <c r="F109" s="58"/>
      <c r="G109" s="58"/>
      <c r="H109" s="58"/>
      <c r="I109" s="58"/>
      <c r="J109" s="58"/>
      <c r="K109" s="58"/>
      <c r="L109" s="52"/>
      <c r="S109" s="35"/>
      <c r="T109" s="35"/>
      <c r="U109" s="35"/>
      <c r="V109" s="35"/>
      <c r="W109" s="35"/>
      <c r="X109" s="35"/>
      <c r="Y109" s="35"/>
      <c r="Z109" s="35"/>
      <c r="AA109" s="35"/>
      <c r="AB109" s="35"/>
      <c r="AC109" s="35"/>
      <c r="AD109" s="35"/>
      <c r="AE109" s="35"/>
    </row>
    <row r="110" spans="1:31" s="2" customFormat="1" ht="24.9" customHeight="1">
      <c r="A110" s="35"/>
      <c r="B110" s="36"/>
      <c r="C110" s="24" t="s">
        <v>140</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6.9"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16</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617" t="str">
        <f>E7</f>
        <v>III. etapa revitalizace Letního cvičiště Louny</v>
      </c>
      <c r="F113" s="618"/>
      <c r="G113" s="618"/>
      <c r="H113" s="618"/>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121</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579" t="str">
        <f>E9</f>
        <v>SO-08 - Sadové úpravy</v>
      </c>
      <c r="F115" s="616"/>
      <c r="G115" s="616"/>
      <c r="H115" s="616"/>
      <c r="I115" s="37"/>
      <c r="J115" s="37"/>
      <c r="K115" s="37"/>
      <c r="L115" s="52"/>
      <c r="S115" s="35"/>
      <c r="T115" s="35"/>
      <c r="U115" s="35"/>
      <c r="V115" s="35"/>
      <c r="W115" s="35"/>
      <c r="X115" s="35"/>
      <c r="Y115" s="35"/>
      <c r="Z115" s="35"/>
      <c r="AA115" s="35"/>
      <c r="AB115" s="35"/>
      <c r="AC115" s="35"/>
      <c r="AD115" s="35"/>
      <c r="AE115" s="35"/>
    </row>
    <row r="116" spans="1:31" s="2" customFormat="1" ht="6.9"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20</v>
      </c>
      <c r="D117" s="37"/>
      <c r="E117" s="37"/>
      <c r="F117" s="28" t="str">
        <f>F12</f>
        <v>Louny</v>
      </c>
      <c r="G117" s="37"/>
      <c r="H117" s="37"/>
      <c r="I117" s="30" t="s">
        <v>22</v>
      </c>
      <c r="J117" s="67" t="str">
        <f>IF(J12="","",J12)</f>
        <v>20. 11. 2020</v>
      </c>
      <c r="K117" s="37"/>
      <c r="L117" s="52"/>
      <c r="S117" s="35"/>
      <c r="T117" s="35"/>
      <c r="U117" s="35"/>
      <c r="V117" s="35"/>
      <c r="W117" s="35"/>
      <c r="X117" s="35"/>
      <c r="Y117" s="35"/>
      <c r="Z117" s="35"/>
      <c r="AA117" s="35"/>
      <c r="AB117" s="35"/>
      <c r="AC117" s="35"/>
      <c r="AD117" s="35"/>
      <c r="AE117" s="35"/>
    </row>
    <row r="118" spans="1:31" s="2" customFormat="1" ht="6.9"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25.65" customHeight="1">
      <c r="A119" s="35"/>
      <c r="B119" s="36"/>
      <c r="C119" s="30" t="s">
        <v>24</v>
      </c>
      <c r="D119" s="37"/>
      <c r="E119" s="37"/>
      <c r="F119" s="28" t="str">
        <f>E15</f>
        <v>Město Louny</v>
      </c>
      <c r="G119" s="37"/>
      <c r="H119" s="37"/>
      <c r="I119" s="30" t="s">
        <v>30</v>
      </c>
      <c r="J119" s="33" t="str">
        <f>E21</f>
        <v>Sportovní projekty s.r.o.</v>
      </c>
      <c r="K119" s="37"/>
      <c r="L119" s="52"/>
      <c r="S119" s="35"/>
      <c r="T119" s="35"/>
      <c r="U119" s="35"/>
      <c r="V119" s="35"/>
      <c r="W119" s="35"/>
      <c r="X119" s="35"/>
      <c r="Y119" s="35"/>
      <c r="Z119" s="35"/>
      <c r="AA119" s="35"/>
      <c r="AB119" s="35"/>
      <c r="AC119" s="35"/>
      <c r="AD119" s="35"/>
      <c r="AE119" s="35"/>
    </row>
    <row r="120" spans="1:31" s="2" customFormat="1" ht="15.15" customHeight="1">
      <c r="A120" s="35"/>
      <c r="B120" s="36"/>
      <c r="C120" s="30" t="s">
        <v>28</v>
      </c>
      <c r="D120" s="37"/>
      <c r="E120" s="37"/>
      <c r="F120" s="28" t="str">
        <f>IF(E18="","",E18)</f>
        <v>Vyplň údaj</v>
      </c>
      <c r="G120" s="37"/>
      <c r="H120" s="37"/>
      <c r="I120" s="30" t="s">
        <v>33</v>
      </c>
      <c r="J120" s="33" t="str">
        <f>E24</f>
        <v>F.Pecka</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11" customFormat="1" ht="29.25" customHeight="1">
      <c r="A122" s="160"/>
      <c r="B122" s="161"/>
      <c r="C122" s="162" t="s">
        <v>141</v>
      </c>
      <c r="D122" s="163" t="s">
        <v>61</v>
      </c>
      <c r="E122" s="163" t="s">
        <v>57</v>
      </c>
      <c r="F122" s="163" t="s">
        <v>58</v>
      </c>
      <c r="G122" s="163" t="s">
        <v>142</v>
      </c>
      <c r="H122" s="163" t="s">
        <v>143</v>
      </c>
      <c r="I122" s="163" t="s">
        <v>144</v>
      </c>
      <c r="J122" s="164" t="s">
        <v>125</v>
      </c>
      <c r="K122" s="165" t="s">
        <v>145</v>
      </c>
      <c r="L122" s="166"/>
      <c r="M122" s="76" t="s">
        <v>1</v>
      </c>
      <c r="N122" s="77" t="s">
        <v>40</v>
      </c>
      <c r="O122" s="77" t="s">
        <v>146</v>
      </c>
      <c r="P122" s="77" t="s">
        <v>147</v>
      </c>
      <c r="Q122" s="77" t="s">
        <v>148</v>
      </c>
      <c r="R122" s="77" t="s">
        <v>149</v>
      </c>
      <c r="S122" s="77" t="s">
        <v>150</v>
      </c>
      <c r="T122" s="78" t="s">
        <v>151</v>
      </c>
      <c r="U122" s="160"/>
      <c r="V122" s="160"/>
      <c r="W122" s="160"/>
      <c r="X122" s="160"/>
      <c r="Y122" s="160"/>
      <c r="Z122" s="160"/>
      <c r="AA122" s="160"/>
      <c r="AB122" s="160"/>
      <c r="AC122" s="160"/>
      <c r="AD122" s="160"/>
      <c r="AE122" s="160"/>
    </row>
    <row r="123" spans="1:63" s="2" customFormat="1" ht="22.8" customHeight="1">
      <c r="A123" s="35"/>
      <c r="B123" s="36"/>
      <c r="C123" s="83" t="s">
        <v>152</v>
      </c>
      <c r="D123" s="37"/>
      <c r="E123" s="37"/>
      <c r="F123" s="37"/>
      <c r="G123" s="37"/>
      <c r="H123" s="37"/>
      <c r="I123" s="37"/>
      <c r="J123" s="167">
        <f>BK123</f>
        <v>0</v>
      </c>
      <c r="K123" s="37"/>
      <c r="L123" s="40"/>
      <c r="M123" s="79"/>
      <c r="N123" s="168"/>
      <c r="O123" s="80"/>
      <c r="P123" s="169">
        <f>P124+P127</f>
        <v>0</v>
      </c>
      <c r="Q123" s="80"/>
      <c r="R123" s="169">
        <f>R124+R127</f>
        <v>0</v>
      </c>
      <c r="S123" s="80"/>
      <c r="T123" s="170">
        <f>T124+T127</f>
        <v>0</v>
      </c>
      <c r="U123" s="35"/>
      <c r="V123" s="35"/>
      <c r="W123" s="35"/>
      <c r="X123" s="35"/>
      <c r="Y123" s="35"/>
      <c r="Z123" s="35"/>
      <c r="AA123" s="35"/>
      <c r="AB123" s="35"/>
      <c r="AC123" s="35"/>
      <c r="AD123" s="35"/>
      <c r="AE123" s="35"/>
      <c r="AT123" s="18" t="s">
        <v>75</v>
      </c>
      <c r="AU123" s="18" t="s">
        <v>127</v>
      </c>
      <c r="BK123" s="171">
        <f>BK124+BK127</f>
        <v>0</v>
      </c>
    </row>
    <row r="124" spans="2:63" s="12" customFormat="1" ht="25.95" customHeight="1">
      <c r="B124" s="172"/>
      <c r="C124" s="173"/>
      <c r="D124" s="174" t="s">
        <v>75</v>
      </c>
      <c r="E124" s="175" t="s">
        <v>153</v>
      </c>
      <c r="F124" s="175" t="s">
        <v>154</v>
      </c>
      <c r="G124" s="173"/>
      <c r="H124" s="173"/>
      <c r="I124" s="176"/>
      <c r="J124" s="177">
        <f>BK124</f>
        <v>0</v>
      </c>
      <c r="K124" s="173"/>
      <c r="L124" s="178"/>
      <c r="M124" s="179"/>
      <c r="N124" s="180"/>
      <c r="O124" s="180"/>
      <c r="P124" s="181">
        <f>P125</f>
        <v>0</v>
      </c>
      <c r="Q124" s="180"/>
      <c r="R124" s="181">
        <f>R125</f>
        <v>0</v>
      </c>
      <c r="S124" s="180"/>
      <c r="T124" s="182">
        <f>T125</f>
        <v>0</v>
      </c>
      <c r="AR124" s="183" t="s">
        <v>84</v>
      </c>
      <c r="AT124" s="184" t="s">
        <v>75</v>
      </c>
      <c r="AU124" s="184" t="s">
        <v>76</v>
      </c>
      <c r="AY124" s="183" t="s">
        <v>155</v>
      </c>
      <c r="BK124" s="185">
        <f>BK125</f>
        <v>0</v>
      </c>
    </row>
    <row r="125" spans="2:63" s="12" customFormat="1" ht="22.8" customHeight="1">
      <c r="B125" s="172"/>
      <c r="C125" s="173"/>
      <c r="D125" s="174" t="s">
        <v>75</v>
      </c>
      <c r="E125" s="186" t="s">
        <v>84</v>
      </c>
      <c r="F125" s="186" t="s">
        <v>156</v>
      </c>
      <c r="G125" s="173"/>
      <c r="H125" s="173"/>
      <c r="I125" s="176"/>
      <c r="J125" s="187">
        <f>BK125</f>
        <v>0</v>
      </c>
      <c r="K125" s="173"/>
      <c r="L125" s="178"/>
      <c r="M125" s="179"/>
      <c r="N125" s="180"/>
      <c r="O125" s="180"/>
      <c r="P125" s="181">
        <f>P126</f>
        <v>0</v>
      </c>
      <c r="Q125" s="180"/>
      <c r="R125" s="181">
        <f>R126</f>
        <v>0</v>
      </c>
      <c r="S125" s="180"/>
      <c r="T125" s="182">
        <f>T126</f>
        <v>0</v>
      </c>
      <c r="AR125" s="183" t="s">
        <v>84</v>
      </c>
      <c r="AT125" s="184" t="s">
        <v>75</v>
      </c>
      <c r="AU125" s="184" t="s">
        <v>84</v>
      </c>
      <c r="AY125" s="183" t="s">
        <v>155</v>
      </c>
      <c r="BK125" s="185">
        <f>BK126</f>
        <v>0</v>
      </c>
    </row>
    <row r="126" spans="1:65" s="2" customFormat="1" ht="16.5" customHeight="1">
      <c r="A126" s="35"/>
      <c r="B126" s="36"/>
      <c r="C126" s="188" t="s">
        <v>84</v>
      </c>
      <c r="D126" s="188" t="s">
        <v>157</v>
      </c>
      <c r="E126" s="189" t="s">
        <v>1085</v>
      </c>
      <c r="F126" s="190" t="s">
        <v>1086</v>
      </c>
      <c r="G126" s="191" t="s">
        <v>300</v>
      </c>
      <c r="H126" s="192">
        <v>1</v>
      </c>
      <c r="I126" s="193"/>
      <c r="J126" s="194">
        <f>ROUND(I126*H126,2)</f>
        <v>0</v>
      </c>
      <c r="K126" s="195"/>
      <c r="L126" s="40"/>
      <c r="M126" s="196" t="s">
        <v>1</v>
      </c>
      <c r="N126" s="197" t="s">
        <v>41</v>
      </c>
      <c r="O126" s="72"/>
      <c r="P126" s="198">
        <f>O126*H126</f>
        <v>0</v>
      </c>
      <c r="Q126" s="198">
        <v>0</v>
      </c>
      <c r="R126" s="198">
        <f>Q126*H126</f>
        <v>0</v>
      </c>
      <c r="S126" s="198">
        <v>0</v>
      </c>
      <c r="T126" s="199">
        <f>S126*H126</f>
        <v>0</v>
      </c>
      <c r="U126" s="35"/>
      <c r="V126" s="35"/>
      <c r="W126" s="35"/>
      <c r="X126" s="35"/>
      <c r="Y126" s="35"/>
      <c r="Z126" s="35"/>
      <c r="AA126" s="35"/>
      <c r="AB126" s="35"/>
      <c r="AC126" s="35"/>
      <c r="AD126" s="35"/>
      <c r="AE126" s="35"/>
      <c r="AR126" s="200" t="s">
        <v>161</v>
      </c>
      <c r="AT126" s="200" t="s">
        <v>157</v>
      </c>
      <c r="AU126" s="200" t="s">
        <v>86</v>
      </c>
      <c r="AY126" s="18" t="s">
        <v>155</v>
      </c>
      <c r="BE126" s="201">
        <f>IF(N126="základní",J126,0)</f>
        <v>0</v>
      </c>
      <c r="BF126" s="201">
        <f>IF(N126="snížená",J126,0)</f>
        <v>0</v>
      </c>
      <c r="BG126" s="201">
        <f>IF(N126="zákl. přenesená",J126,0)</f>
        <v>0</v>
      </c>
      <c r="BH126" s="201">
        <f>IF(N126="sníž. přenesená",J126,0)</f>
        <v>0</v>
      </c>
      <c r="BI126" s="201">
        <f>IF(N126="nulová",J126,0)</f>
        <v>0</v>
      </c>
      <c r="BJ126" s="18" t="s">
        <v>84</v>
      </c>
      <c r="BK126" s="201">
        <f>ROUND(I126*H126,2)</f>
        <v>0</v>
      </c>
      <c r="BL126" s="18" t="s">
        <v>161</v>
      </c>
      <c r="BM126" s="200" t="s">
        <v>1087</v>
      </c>
    </row>
    <row r="127" spans="2:63" s="12" customFormat="1" ht="25.95" customHeight="1">
      <c r="B127" s="172"/>
      <c r="C127" s="173"/>
      <c r="D127" s="174" t="s">
        <v>75</v>
      </c>
      <c r="E127" s="175" t="s">
        <v>369</v>
      </c>
      <c r="F127" s="175" t="s">
        <v>370</v>
      </c>
      <c r="G127" s="173"/>
      <c r="H127" s="173"/>
      <c r="I127" s="176"/>
      <c r="J127" s="177">
        <f>BK127</f>
        <v>0</v>
      </c>
      <c r="K127" s="173"/>
      <c r="L127" s="178"/>
      <c r="M127" s="179"/>
      <c r="N127" s="180"/>
      <c r="O127" s="180"/>
      <c r="P127" s="181">
        <f>P128+P130+P132+P134</f>
        <v>0</v>
      </c>
      <c r="Q127" s="180"/>
      <c r="R127" s="181">
        <f>R128+R130+R132+R134</f>
        <v>0</v>
      </c>
      <c r="S127" s="180"/>
      <c r="T127" s="182">
        <f>T128+T130+T132+T134</f>
        <v>0</v>
      </c>
      <c r="AR127" s="183" t="s">
        <v>178</v>
      </c>
      <c r="AT127" s="184" t="s">
        <v>75</v>
      </c>
      <c r="AU127" s="184" t="s">
        <v>76</v>
      </c>
      <c r="AY127" s="183" t="s">
        <v>155</v>
      </c>
      <c r="BK127" s="185">
        <f>BK128+BK130+BK132+BK134</f>
        <v>0</v>
      </c>
    </row>
    <row r="128" spans="2:63" s="12" customFormat="1" ht="22.8" customHeight="1">
      <c r="B128" s="172"/>
      <c r="C128" s="173"/>
      <c r="D128" s="174" t="s">
        <v>75</v>
      </c>
      <c r="E128" s="186" t="s">
        <v>371</v>
      </c>
      <c r="F128" s="186" t="s">
        <v>372</v>
      </c>
      <c r="G128" s="173"/>
      <c r="H128" s="173"/>
      <c r="I128" s="176"/>
      <c r="J128" s="187">
        <f>BK128</f>
        <v>0</v>
      </c>
      <c r="K128" s="173"/>
      <c r="L128" s="178"/>
      <c r="M128" s="179"/>
      <c r="N128" s="180"/>
      <c r="O128" s="180"/>
      <c r="P128" s="181">
        <f>P129</f>
        <v>0</v>
      </c>
      <c r="Q128" s="180"/>
      <c r="R128" s="181">
        <f>R129</f>
        <v>0</v>
      </c>
      <c r="S128" s="180"/>
      <c r="T128" s="182">
        <f>T129</f>
        <v>0</v>
      </c>
      <c r="AR128" s="183" t="s">
        <v>178</v>
      </c>
      <c r="AT128" s="184" t="s">
        <v>75</v>
      </c>
      <c r="AU128" s="184" t="s">
        <v>84</v>
      </c>
      <c r="AY128" s="183" t="s">
        <v>155</v>
      </c>
      <c r="BK128" s="185">
        <f>BK129</f>
        <v>0</v>
      </c>
    </row>
    <row r="129" spans="1:65" s="2" customFormat="1" ht="16.5" customHeight="1">
      <c r="A129" s="35"/>
      <c r="B129" s="36"/>
      <c r="C129" s="188" t="s">
        <v>86</v>
      </c>
      <c r="D129" s="188" t="s">
        <v>157</v>
      </c>
      <c r="E129" s="189" t="s">
        <v>374</v>
      </c>
      <c r="F129" s="190" t="s">
        <v>375</v>
      </c>
      <c r="G129" s="191" t="s">
        <v>300</v>
      </c>
      <c r="H129" s="192">
        <v>1</v>
      </c>
      <c r="I129" s="193"/>
      <c r="J129" s="194">
        <f>ROUND(I129*H129,2)</f>
        <v>0</v>
      </c>
      <c r="K129" s="195"/>
      <c r="L129" s="40"/>
      <c r="M129" s="196" t="s">
        <v>1</v>
      </c>
      <c r="N129" s="197" t="s">
        <v>41</v>
      </c>
      <c r="O129" s="72"/>
      <c r="P129" s="198">
        <f>O129*H129</f>
        <v>0</v>
      </c>
      <c r="Q129" s="198">
        <v>0</v>
      </c>
      <c r="R129" s="198">
        <f>Q129*H129</f>
        <v>0</v>
      </c>
      <c r="S129" s="198">
        <v>0</v>
      </c>
      <c r="T129" s="199">
        <f>S129*H129</f>
        <v>0</v>
      </c>
      <c r="U129" s="35"/>
      <c r="V129" s="35"/>
      <c r="W129" s="35"/>
      <c r="X129" s="35"/>
      <c r="Y129" s="35"/>
      <c r="Z129" s="35"/>
      <c r="AA129" s="35"/>
      <c r="AB129" s="35"/>
      <c r="AC129" s="35"/>
      <c r="AD129" s="35"/>
      <c r="AE129" s="35"/>
      <c r="AR129" s="200" t="s">
        <v>376</v>
      </c>
      <c r="AT129" s="200" t="s">
        <v>157</v>
      </c>
      <c r="AU129" s="200" t="s">
        <v>86</v>
      </c>
      <c r="AY129" s="18" t="s">
        <v>155</v>
      </c>
      <c r="BE129" s="201">
        <f>IF(N129="základní",J129,0)</f>
        <v>0</v>
      </c>
      <c r="BF129" s="201">
        <f>IF(N129="snížená",J129,0)</f>
        <v>0</v>
      </c>
      <c r="BG129" s="201">
        <f>IF(N129="zákl. přenesená",J129,0)</f>
        <v>0</v>
      </c>
      <c r="BH129" s="201">
        <f>IF(N129="sníž. přenesená",J129,0)</f>
        <v>0</v>
      </c>
      <c r="BI129" s="201">
        <f>IF(N129="nulová",J129,0)</f>
        <v>0</v>
      </c>
      <c r="BJ129" s="18" t="s">
        <v>84</v>
      </c>
      <c r="BK129" s="201">
        <f>ROUND(I129*H129,2)</f>
        <v>0</v>
      </c>
      <c r="BL129" s="18" t="s">
        <v>376</v>
      </c>
      <c r="BM129" s="200" t="s">
        <v>1088</v>
      </c>
    </row>
    <row r="130" spans="2:63" s="12" customFormat="1" ht="22.8" customHeight="1">
      <c r="B130" s="172"/>
      <c r="C130" s="173"/>
      <c r="D130" s="174" t="s">
        <v>75</v>
      </c>
      <c r="E130" s="186" t="s">
        <v>378</v>
      </c>
      <c r="F130" s="186" t="s">
        <v>379</v>
      </c>
      <c r="G130" s="173"/>
      <c r="H130" s="173"/>
      <c r="I130" s="176"/>
      <c r="J130" s="187">
        <f>BK130</f>
        <v>0</v>
      </c>
      <c r="K130" s="173"/>
      <c r="L130" s="178"/>
      <c r="M130" s="179"/>
      <c r="N130" s="180"/>
      <c r="O130" s="180"/>
      <c r="P130" s="181">
        <f>P131</f>
        <v>0</v>
      </c>
      <c r="Q130" s="180"/>
      <c r="R130" s="181">
        <f>R131</f>
        <v>0</v>
      </c>
      <c r="S130" s="180"/>
      <c r="T130" s="182">
        <f>T131</f>
        <v>0</v>
      </c>
      <c r="AR130" s="183" t="s">
        <v>178</v>
      </c>
      <c r="AT130" s="184" t="s">
        <v>75</v>
      </c>
      <c r="AU130" s="184" t="s">
        <v>84</v>
      </c>
      <c r="AY130" s="183" t="s">
        <v>155</v>
      </c>
      <c r="BK130" s="185">
        <f>BK131</f>
        <v>0</v>
      </c>
    </row>
    <row r="131" spans="1:65" s="2" customFormat="1" ht="16.5" customHeight="1">
      <c r="A131" s="35"/>
      <c r="B131" s="36"/>
      <c r="C131" s="188" t="s">
        <v>169</v>
      </c>
      <c r="D131" s="188" t="s">
        <v>157</v>
      </c>
      <c r="E131" s="189" t="s">
        <v>381</v>
      </c>
      <c r="F131" s="190" t="s">
        <v>379</v>
      </c>
      <c r="G131" s="191" t="s">
        <v>382</v>
      </c>
      <c r="H131" s="246"/>
      <c r="I131" s="193"/>
      <c r="J131" s="194">
        <f>ROUND(I131*H131,2)</f>
        <v>0</v>
      </c>
      <c r="K131" s="195"/>
      <c r="L131" s="40"/>
      <c r="M131" s="196" t="s">
        <v>1</v>
      </c>
      <c r="N131" s="197" t="s">
        <v>41</v>
      </c>
      <c r="O131" s="72"/>
      <c r="P131" s="198">
        <f>O131*H131</f>
        <v>0</v>
      </c>
      <c r="Q131" s="198">
        <v>0</v>
      </c>
      <c r="R131" s="198">
        <f>Q131*H131</f>
        <v>0</v>
      </c>
      <c r="S131" s="198">
        <v>0</v>
      </c>
      <c r="T131" s="199">
        <f>S131*H131</f>
        <v>0</v>
      </c>
      <c r="U131" s="35"/>
      <c r="V131" s="35"/>
      <c r="W131" s="35"/>
      <c r="X131" s="35"/>
      <c r="Y131" s="35"/>
      <c r="Z131" s="35"/>
      <c r="AA131" s="35"/>
      <c r="AB131" s="35"/>
      <c r="AC131" s="35"/>
      <c r="AD131" s="35"/>
      <c r="AE131" s="35"/>
      <c r="AR131" s="200" t="s">
        <v>376</v>
      </c>
      <c r="AT131" s="200" t="s">
        <v>157</v>
      </c>
      <c r="AU131" s="200" t="s">
        <v>86</v>
      </c>
      <c r="AY131" s="18" t="s">
        <v>155</v>
      </c>
      <c r="BE131" s="201">
        <f>IF(N131="základní",J131,0)</f>
        <v>0</v>
      </c>
      <c r="BF131" s="201">
        <f>IF(N131="snížená",J131,0)</f>
        <v>0</v>
      </c>
      <c r="BG131" s="201">
        <f>IF(N131="zákl. přenesená",J131,0)</f>
        <v>0</v>
      </c>
      <c r="BH131" s="201">
        <f>IF(N131="sníž. přenesená",J131,0)</f>
        <v>0</v>
      </c>
      <c r="BI131" s="201">
        <f>IF(N131="nulová",J131,0)</f>
        <v>0</v>
      </c>
      <c r="BJ131" s="18" t="s">
        <v>84</v>
      </c>
      <c r="BK131" s="201">
        <f>ROUND(I131*H131,2)</f>
        <v>0</v>
      </c>
      <c r="BL131" s="18" t="s">
        <v>376</v>
      </c>
      <c r="BM131" s="200" t="s">
        <v>1089</v>
      </c>
    </row>
    <row r="132" spans="2:63" s="12" customFormat="1" ht="22.8" customHeight="1">
      <c r="B132" s="172"/>
      <c r="C132" s="173"/>
      <c r="D132" s="174" t="s">
        <v>75</v>
      </c>
      <c r="E132" s="186" t="s">
        <v>384</v>
      </c>
      <c r="F132" s="186" t="s">
        <v>385</v>
      </c>
      <c r="G132" s="173"/>
      <c r="H132" s="173"/>
      <c r="I132" s="176"/>
      <c r="J132" s="187">
        <f>BK132</f>
        <v>0</v>
      </c>
      <c r="K132" s="173"/>
      <c r="L132" s="178"/>
      <c r="M132" s="179"/>
      <c r="N132" s="180"/>
      <c r="O132" s="180"/>
      <c r="P132" s="181">
        <f>P133</f>
        <v>0</v>
      </c>
      <c r="Q132" s="180"/>
      <c r="R132" s="181">
        <f>R133</f>
        <v>0</v>
      </c>
      <c r="S132" s="180"/>
      <c r="T132" s="182">
        <f>T133</f>
        <v>0</v>
      </c>
      <c r="AR132" s="183" t="s">
        <v>178</v>
      </c>
      <c r="AT132" s="184" t="s">
        <v>75</v>
      </c>
      <c r="AU132" s="184" t="s">
        <v>84</v>
      </c>
      <c r="AY132" s="183" t="s">
        <v>155</v>
      </c>
      <c r="BK132" s="185">
        <f>BK133</f>
        <v>0</v>
      </c>
    </row>
    <row r="133" spans="1:65" s="2" customFormat="1" ht="16.5" customHeight="1">
      <c r="A133" s="35"/>
      <c r="B133" s="36"/>
      <c r="C133" s="188" t="s">
        <v>161</v>
      </c>
      <c r="D133" s="188" t="s">
        <v>157</v>
      </c>
      <c r="E133" s="189" t="s">
        <v>387</v>
      </c>
      <c r="F133" s="190" t="s">
        <v>385</v>
      </c>
      <c r="G133" s="191" t="s">
        <v>382</v>
      </c>
      <c r="H133" s="246"/>
      <c r="I133" s="193"/>
      <c r="J133" s="194">
        <f>ROUND(I133*H133,2)</f>
        <v>0</v>
      </c>
      <c r="K133" s="195"/>
      <c r="L133" s="40"/>
      <c r="M133" s="196" t="s">
        <v>1</v>
      </c>
      <c r="N133" s="197" t="s">
        <v>41</v>
      </c>
      <c r="O133" s="72"/>
      <c r="P133" s="198">
        <f>O133*H133</f>
        <v>0</v>
      </c>
      <c r="Q133" s="198">
        <v>0</v>
      </c>
      <c r="R133" s="198">
        <f>Q133*H133</f>
        <v>0</v>
      </c>
      <c r="S133" s="198">
        <v>0</v>
      </c>
      <c r="T133" s="199">
        <f>S133*H133</f>
        <v>0</v>
      </c>
      <c r="U133" s="35"/>
      <c r="V133" s="35"/>
      <c r="W133" s="35"/>
      <c r="X133" s="35"/>
      <c r="Y133" s="35"/>
      <c r="Z133" s="35"/>
      <c r="AA133" s="35"/>
      <c r="AB133" s="35"/>
      <c r="AC133" s="35"/>
      <c r="AD133" s="35"/>
      <c r="AE133" s="35"/>
      <c r="AR133" s="200" t="s">
        <v>376</v>
      </c>
      <c r="AT133" s="200" t="s">
        <v>157</v>
      </c>
      <c r="AU133" s="200" t="s">
        <v>86</v>
      </c>
      <c r="AY133" s="18" t="s">
        <v>155</v>
      </c>
      <c r="BE133" s="201">
        <f>IF(N133="základní",J133,0)</f>
        <v>0</v>
      </c>
      <c r="BF133" s="201">
        <f>IF(N133="snížená",J133,0)</f>
        <v>0</v>
      </c>
      <c r="BG133" s="201">
        <f>IF(N133="zákl. přenesená",J133,0)</f>
        <v>0</v>
      </c>
      <c r="BH133" s="201">
        <f>IF(N133="sníž. přenesená",J133,0)</f>
        <v>0</v>
      </c>
      <c r="BI133" s="201">
        <f>IF(N133="nulová",J133,0)</f>
        <v>0</v>
      </c>
      <c r="BJ133" s="18" t="s">
        <v>84</v>
      </c>
      <c r="BK133" s="201">
        <f>ROUND(I133*H133,2)</f>
        <v>0</v>
      </c>
      <c r="BL133" s="18" t="s">
        <v>376</v>
      </c>
      <c r="BM133" s="200" t="s">
        <v>1090</v>
      </c>
    </row>
    <row r="134" spans="2:63" s="12" customFormat="1" ht="22.8" customHeight="1">
      <c r="B134" s="172"/>
      <c r="C134" s="173"/>
      <c r="D134" s="174" t="s">
        <v>75</v>
      </c>
      <c r="E134" s="186" t="s">
        <v>389</v>
      </c>
      <c r="F134" s="186" t="s">
        <v>390</v>
      </c>
      <c r="G134" s="173"/>
      <c r="H134" s="173"/>
      <c r="I134" s="176"/>
      <c r="J134" s="187">
        <f>BK134</f>
        <v>0</v>
      </c>
      <c r="K134" s="173"/>
      <c r="L134" s="178"/>
      <c r="M134" s="179"/>
      <c r="N134" s="180"/>
      <c r="O134" s="180"/>
      <c r="P134" s="181">
        <f>P135</f>
        <v>0</v>
      </c>
      <c r="Q134" s="180"/>
      <c r="R134" s="181">
        <f>R135</f>
        <v>0</v>
      </c>
      <c r="S134" s="180"/>
      <c r="T134" s="182">
        <f>T135</f>
        <v>0</v>
      </c>
      <c r="AR134" s="183" t="s">
        <v>178</v>
      </c>
      <c r="AT134" s="184" t="s">
        <v>75</v>
      </c>
      <c r="AU134" s="184" t="s">
        <v>84</v>
      </c>
      <c r="AY134" s="183" t="s">
        <v>155</v>
      </c>
      <c r="BK134" s="185">
        <f>BK135</f>
        <v>0</v>
      </c>
    </row>
    <row r="135" spans="1:65" s="2" customFormat="1" ht="16.5" customHeight="1">
      <c r="A135" s="35"/>
      <c r="B135" s="36"/>
      <c r="C135" s="188" t="s">
        <v>178</v>
      </c>
      <c r="D135" s="188" t="s">
        <v>157</v>
      </c>
      <c r="E135" s="189" t="s">
        <v>392</v>
      </c>
      <c r="F135" s="190" t="s">
        <v>393</v>
      </c>
      <c r="G135" s="191" t="s">
        <v>382</v>
      </c>
      <c r="H135" s="246"/>
      <c r="I135" s="193"/>
      <c r="J135" s="194">
        <f>ROUND(I135*H135,2)</f>
        <v>0</v>
      </c>
      <c r="K135" s="195"/>
      <c r="L135" s="40"/>
      <c r="M135" s="247" t="s">
        <v>1</v>
      </c>
      <c r="N135" s="248" t="s">
        <v>41</v>
      </c>
      <c r="O135" s="249"/>
      <c r="P135" s="250">
        <f>O135*H135</f>
        <v>0</v>
      </c>
      <c r="Q135" s="250">
        <v>0</v>
      </c>
      <c r="R135" s="250">
        <f>Q135*H135</f>
        <v>0</v>
      </c>
      <c r="S135" s="250">
        <v>0</v>
      </c>
      <c r="T135" s="251">
        <f>S135*H135</f>
        <v>0</v>
      </c>
      <c r="U135" s="35"/>
      <c r="V135" s="35"/>
      <c r="W135" s="35"/>
      <c r="X135" s="35"/>
      <c r="Y135" s="35"/>
      <c r="Z135" s="35"/>
      <c r="AA135" s="35"/>
      <c r="AB135" s="35"/>
      <c r="AC135" s="35"/>
      <c r="AD135" s="35"/>
      <c r="AE135" s="35"/>
      <c r="AR135" s="200" t="s">
        <v>376</v>
      </c>
      <c r="AT135" s="200" t="s">
        <v>157</v>
      </c>
      <c r="AU135" s="200" t="s">
        <v>86</v>
      </c>
      <c r="AY135" s="18" t="s">
        <v>155</v>
      </c>
      <c r="BE135" s="201">
        <f>IF(N135="základní",J135,0)</f>
        <v>0</v>
      </c>
      <c r="BF135" s="201">
        <f>IF(N135="snížená",J135,0)</f>
        <v>0</v>
      </c>
      <c r="BG135" s="201">
        <f>IF(N135="zákl. přenesená",J135,0)</f>
        <v>0</v>
      </c>
      <c r="BH135" s="201">
        <f>IF(N135="sníž. přenesená",J135,0)</f>
        <v>0</v>
      </c>
      <c r="BI135" s="201">
        <f>IF(N135="nulová",J135,0)</f>
        <v>0</v>
      </c>
      <c r="BJ135" s="18" t="s">
        <v>84</v>
      </c>
      <c r="BK135" s="201">
        <f>ROUND(I135*H135,2)</f>
        <v>0</v>
      </c>
      <c r="BL135" s="18" t="s">
        <v>376</v>
      </c>
      <c r="BM135" s="200" t="s">
        <v>1091</v>
      </c>
    </row>
    <row r="136" spans="1:31" s="2" customFormat="1" ht="6.9" customHeight="1">
      <c r="A136" s="35"/>
      <c r="B136" s="55"/>
      <c r="C136" s="56"/>
      <c r="D136" s="56"/>
      <c r="E136" s="56"/>
      <c r="F136" s="56"/>
      <c r="G136" s="56"/>
      <c r="H136" s="56"/>
      <c r="I136" s="56"/>
      <c r="J136" s="56"/>
      <c r="K136" s="56"/>
      <c r="L136" s="40"/>
      <c r="M136" s="35"/>
      <c r="O136" s="35"/>
      <c r="P136" s="35"/>
      <c r="Q136" s="35"/>
      <c r="R136" s="35"/>
      <c r="S136" s="35"/>
      <c r="T136" s="35"/>
      <c r="U136" s="35"/>
      <c r="V136" s="35"/>
      <c r="W136" s="35"/>
      <c r="X136" s="35"/>
      <c r="Y136" s="35"/>
      <c r="Z136" s="35"/>
      <c r="AA136" s="35"/>
      <c r="AB136" s="35"/>
      <c r="AC136" s="35"/>
      <c r="AD136" s="35"/>
      <c r="AE136" s="35"/>
    </row>
  </sheetData>
  <sheetProtection password="CC35" sheet="1" objects="1" scenarios="1" formatColumns="0" formatRows="0" autoFilter="0"/>
  <autoFilter ref="C122:K135"/>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dimension ref="A1:O85"/>
  <sheetViews>
    <sheetView workbookViewId="0" topLeftCell="A1">
      <selection activeCell="C13" sqref="C13"/>
    </sheetView>
  </sheetViews>
  <sheetFormatPr defaultColWidth="9.140625" defaultRowHeight="25.5" customHeight="1"/>
  <cols>
    <col min="1" max="1" width="9.140625" style="505" customWidth="1"/>
    <col min="2" max="2" width="15.7109375" style="505" customWidth="1"/>
    <col min="3" max="3" width="81.00390625" style="506" customWidth="1"/>
    <col min="4" max="4" width="9.140625" style="507" customWidth="1"/>
    <col min="5" max="5" width="16.00390625" style="507" customWidth="1"/>
    <col min="6" max="6" width="15.7109375" style="1" customWidth="1"/>
    <col min="7" max="7" width="19.7109375" style="1" customWidth="1"/>
    <col min="8" max="8" width="19.140625" style="1" customWidth="1"/>
    <col min="9" max="9" width="15.7109375" style="405" customWidth="1"/>
    <col min="10" max="10" width="25.28125" style="1" customWidth="1"/>
    <col min="11" max="14" width="9.140625" style="1" customWidth="1"/>
    <col min="15" max="15" width="26.140625" style="1" hidden="1" customWidth="1"/>
    <col min="16" max="16384" width="9.140625" style="1" customWidth="1"/>
  </cols>
  <sheetData>
    <row r="1" spans="1:5" ht="15.6">
      <c r="A1" s="401" t="s">
        <v>1481</v>
      </c>
      <c r="B1" s="402"/>
      <c r="C1" s="403"/>
      <c r="D1" s="404"/>
      <c r="E1" s="404"/>
    </row>
    <row r="2" spans="1:5" ht="10.8" thickBot="1">
      <c r="A2" s="406"/>
      <c r="B2" s="407"/>
      <c r="C2" s="408"/>
      <c r="D2" s="407"/>
      <c r="E2" s="409"/>
    </row>
    <row r="3" spans="1:10" ht="10.8" thickTop="1">
      <c r="A3" s="632" t="s">
        <v>1482</v>
      </c>
      <c r="B3" s="633"/>
      <c r="C3" s="633"/>
      <c r="D3" s="633"/>
      <c r="E3" s="634"/>
      <c r="F3" s="632" t="s">
        <v>1483</v>
      </c>
      <c r="G3" s="633"/>
      <c r="H3" s="633"/>
      <c r="I3" s="633"/>
      <c r="J3" s="634"/>
    </row>
    <row r="4" spans="1:10" ht="10.8" thickBot="1">
      <c r="A4" s="635"/>
      <c r="B4" s="636"/>
      <c r="C4" s="636"/>
      <c r="D4" s="636"/>
      <c r="E4" s="637"/>
      <c r="F4" s="635"/>
      <c r="G4" s="636"/>
      <c r="H4" s="636"/>
      <c r="I4" s="636"/>
      <c r="J4" s="637"/>
    </row>
    <row r="5" spans="1:10" ht="13.8" thickTop="1">
      <c r="A5" s="638" t="s">
        <v>1484</v>
      </c>
      <c r="B5" s="641" t="s">
        <v>1485</v>
      </c>
      <c r="C5" s="641" t="s">
        <v>1481</v>
      </c>
      <c r="D5" s="641" t="s">
        <v>1486</v>
      </c>
      <c r="E5" s="644" t="s">
        <v>143</v>
      </c>
      <c r="F5" s="410" t="s">
        <v>1487</v>
      </c>
      <c r="G5" s="411"/>
      <c r="H5" s="412"/>
      <c r="I5" s="647" t="s">
        <v>1488</v>
      </c>
      <c r="J5" s="648"/>
    </row>
    <row r="6" spans="1:10" ht="13.2">
      <c r="A6" s="639"/>
      <c r="B6" s="642"/>
      <c r="C6" s="642"/>
      <c r="D6" s="642"/>
      <c r="E6" s="645"/>
      <c r="F6" s="649" t="s">
        <v>1489</v>
      </c>
      <c r="G6" s="651" t="s">
        <v>1355</v>
      </c>
      <c r="H6" s="652"/>
      <c r="I6" s="626" t="s">
        <v>1490</v>
      </c>
      <c r="J6" s="628" t="s">
        <v>1491</v>
      </c>
    </row>
    <row r="7" spans="1:10" ht="13.8" thickBot="1">
      <c r="A7" s="640"/>
      <c r="B7" s="643"/>
      <c r="C7" s="643"/>
      <c r="D7" s="643"/>
      <c r="E7" s="646"/>
      <c r="F7" s="650"/>
      <c r="G7" s="413" t="s">
        <v>1492</v>
      </c>
      <c r="H7" s="414" t="s">
        <v>1493</v>
      </c>
      <c r="I7" s="627"/>
      <c r="J7" s="629"/>
    </row>
    <row r="8" spans="1:10" ht="14.4">
      <c r="A8" s="415"/>
      <c r="B8" s="416"/>
      <c r="C8" s="417" t="s">
        <v>140</v>
      </c>
      <c r="D8" s="418"/>
      <c r="E8" s="419"/>
      <c r="F8" s="420"/>
      <c r="G8" s="421"/>
      <c r="H8" s="421"/>
      <c r="I8" s="422"/>
      <c r="J8" s="423"/>
    </row>
    <row r="9" spans="1:10" ht="14.4">
      <c r="A9" s="424"/>
      <c r="B9" s="425"/>
      <c r="C9" s="426" t="s">
        <v>156</v>
      </c>
      <c r="D9" s="427"/>
      <c r="E9" s="428"/>
      <c r="F9" s="429"/>
      <c r="G9" s="430"/>
      <c r="H9" s="431"/>
      <c r="I9" s="432"/>
      <c r="J9" s="433"/>
    </row>
    <row r="10" spans="1:10" ht="15.6">
      <c r="A10" s="434">
        <v>1</v>
      </c>
      <c r="B10" s="435" t="s">
        <v>1494</v>
      </c>
      <c r="C10" s="435" t="s">
        <v>1495</v>
      </c>
      <c r="D10" s="436" t="s">
        <v>1496</v>
      </c>
      <c r="E10" s="428">
        <v>276</v>
      </c>
      <c r="F10" s="437"/>
      <c r="G10" s="430"/>
      <c r="H10" s="431">
        <f>F10*E10</f>
        <v>0</v>
      </c>
      <c r="I10" s="432"/>
      <c r="J10" s="433"/>
    </row>
    <row r="11" spans="1:10" ht="15.6">
      <c r="A11" s="434">
        <v>2</v>
      </c>
      <c r="B11" s="435" t="s">
        <v>1494</v>
      </c>
      <c r="C11" s="435" t="s">
        <v>1497</v>
      </c>
      <c r="D11" s="436" t="s">
        <v>1496</v>
      </c>
      <c r="E11" s="428">
        <v>1615.2</v>
      </c>
      <c r="F11" s="437"/>
      <c r="G11" s="430"/>
      <c r="H11" s="431">
        <f>F11*E11</f>
        <v>0</v>
      </c>
      <c r="I11" s="432"/>
      <c r="J11" s="433"/>
    </row>
    <row r="12" spans="1:10" ht="15.6">
      <c r="A12" s="434">
        <v>3</v>
      </c>
      <c r="B12" s="435" t="s">
        <v>1498</v>
      </c>
      <c r="C12" s="435" t="s">
        <v>1499</v>
      </c>
      <c r="D12" s="436" t="s">
        <v>1496</v>
      </c>
      <c r="E12" s="428">
        <v>276</v>
      </c>
      <c r="F12" s="429"/>
      <c r="G12" s="430"/>
      <c r="H12" s="431">
        <f>F12*E12</f>
        <v>0</v>
      </c>
      <c r="I12" s="432"/>
      <c r="J12" s="433"/>
    </row>
    <row r="13" spans="1:10" ht="15.6">
      <c r="A13" s="434">
        <v>4</v>
      </c>
      <c r="B13" s="435" t="s">
        <v>1498</v>
      </c>
      <c r="C13" s="435" t="s">
        <v>1499</v>
      </c>
      <c r="D13" s="436" t="s">
        <v>1496</v>
      </c>
      <c r="E13" s="428">
        <v>1615.2</v>
      </c>
      <c r="F13" s="429"/>
      <c r="G13" s="430"/>
      <c r="H13" s="431">
        <f>F13*E13</f>
        <v>0</v>
      </c>
      <c r="I13" s="432"/>
      <c r="J13" s="433"/>
    </row>
    <row r="14" spans="1:10" ht="14.4">
      <c r="A14" s="424"/>
      <c r="B14" s="425"/>
      <c r="C14" s="426" t="s">
        <v>1500</v>
      </c>
      <c r="D14" s="427"/>
      <c r="E14" s="428"/>
      <c r="F14" s="429"/>
      <c r="G14" s="430"/>
      <c r="H14" s="431"/>
      <c r="I14" s="432"/>
      <c r="J14" s="433"/>
    </row>
    <row r="15" spans="1:10" ht="26.4">
      <c r="A15" s="434">
        <v>5</v>
      </c>
      <c r="B15" s="435" t="s">
        <v>1501</v>
      </c>
      <c r="C15" s="435" t="s">
        <v>1502</v>
      </c>
      <c r="D15" s="436" t="s">
        <v>292</v>
      </c>
      <c r="E15" s="428">
        <v>5</v>
      </c>
      <c r="F15" s="429"/>
      <c r="G15" s="430"/>
      <c r="H15" s="431">
        <f aca="true" t="shared" si="0" ref="H15:H20">F15*E15</f>
        <v>0</v>
      </c>
      <c r="I15" s="432"/>
      <c r="J15" s="433"/>
    </row>
    <row r="16" spans="1:10" ht="13.2">
      <c r="A16" s="434">
        <v>6</v>
      </c>
      <c r="B16" s="435" t="s">
        <v>1503</v>
      </c>
      <c r="C16" s="435" t="s">
        <v>1504</v>
      </c>
      <c r="D16" s="436" t="s">
        <v>292</v>
      </c>
      <c r="E16" s="428">
        <v>5</v>
      </c>
      <c r="F16" s="429"/>
      <c r="G16" s="430"/>
      <c r="H16" s="431">
        <f t="shared" si="0"/>
        <v>0</v>
      </c>
      <c r="I16" s="432"/>
      <c r="J16" s="433"/>
    </row>
    <row r="17" spans="1:10" ht="13.2">
      <c r="A17" s="434">
        <v>7</v>
      </c>
      <c r="B17" s="435" t="s">
        <v>1505</v>
      </c>
      <c r="C17" s="435" t="s">
        <v>1506</v>
      </c>
      <c r="D17" s="436" t="s">
        <v>292</v>
      </c>
      <c r="E17" s="428">
        <v>5</v>
      </c>
      <c r="F17" s="429"/>
      <c r="G17" s="430"/>
      <c r="H17" s="431">
        <f t="shared" si="0"/>
        <v>0</v>
      </c>
      <c r="I17" s="432"/>
      <c r="J17" s="433"/>
    </row>
    <row r="18" spans="1:10" ht="13.2">
      <c r="A18" s="434">
        <v>8</v>
      </c>
      <c r="B18" s="435" t="s">
        <v>1507</v>
      </c>
      <c r="C18" s="435" t="s">
        <v>1508</v>
      </c>
      <c r="D18" s="436" t="s">
        <v>292</v>
      </c>
      <c r="E18" s="428">
        <v>5</v>
      </c>
      <c r="F18" s="429"/>
      <c r="G18" s="430"/>
      <c r="H18" s="431">
        <f t="shared" si="0"/>
        <v>0</v>
      </c>
      <c r="I18" s="432"/>
      <c r="J18" s="433"/>
    </row>
    <row r="19" spans="1:10" ht="15.6">
      <c r="A19" s="434">
        <v>9</v>
      </c>
      <c r="B19" s="435" t="s">
        <v>1509</v>
      </c>
      <c r="C19" s="435" t="s">
        <v>1510</v>
      </c>
      <c r="D19" s="427" t="s">
        <v>1511</v>
      </c>
      <c r="E19" s="428">
        <v>5</v>
      </c>
      <c r="F19" s="429"/>
      <c r="G19" s="430"/>
      <c r="H19" s="431">
        <f t="shared" si="0"/>
        <v>0</v>
      </c>
      <c r="I19" s="432"/>
      <c r="J19" s="433"/>
    </row>
    <row r="20" spans="1:10" ht="15.6">
      <c r="A20" s="434">
        <v>10</v>
      </c>
      <c r="B20" s="435" t="s">
        <v>1512</v>
      </c>
      <c r="C20" s="435" t="s">
        <v>1513</v>
      </c>
      <c r="D20" s="427" t="s">
        <v>1514</v>
      </c>
      <c r="E20" s="428">
        <v>0.25</v>
      </c>
      <c r="F20" s="429"/>
      <c r="G20" s="430"/>
      <c r="H20" s="431">
        <f t="shared" si="0"/>
        <v>0</v>
      </c>
      <c r="I20" s="432"/>
      <c r="J20" s="433"/>
    </row>
    <row r="21" spans="1:10" ht="13.2">
      <c r="A21" s="438"/>
      <c r="B21" s="439"/>
      <c r="C21" s="440" t="s">
        <v>1515</v>
      </c>
      <c r="D21" s="441"/>
      <c r="E21" s="442"/>
      <c r="F21" s="443"/>
      <c r="G21" s="444"/>
      <c r="H21" s="431"/>
      <c r="I21" s="425"/>
      <c r="J21" s="445"/>
    </row>
    <row r="22" spans="1:10" ht="15.6">
      <c r="A22" s="438">
        <v>11</v>
      </c>
      <c r="B22" s="446" t="s">
        <v>1516</v>
      </c>
      <c r="C22" s="447" t="s">
        <v>1517</v>
      </c>
      <c r="D22" s="427" t="s">
        <v>1511</v>
      </c>
      <c r="E22" s="442">
        <v>15</v>
      </c>
      <c r="F22" s="443"/>
      <c r="G22" s="444"/>
      <c r="H22" s="431">
        <f>SUM(F22*E22)</f>
        <v>0</v>
      </c>
      <c r="I22" s="425"/>
      <c r="J22" s="445"/>
    </row>
    <row r="23" spans="1:10" ht="15.6">
      <c r="A23" s="438">
        <v>12</v>
      </c>
      <c r="B23" s="446" t="s">
        <v>1518</v>
      </c>
      <c r="C23" s="447" t="s">
        <v>1519</v>
      </c>
      <c r="D23" s="427" t="s">
        <v>1511</v>
      </c>
      <c r="E23" s="442">
        <v>15</v>
      </c>
      <c r="F23" s="443"/>
      <c r="G23" s="444"/>
      <c r="H23" s="431">
        <f>F23*E23</f>
        <v>0</v>
      </c>
      <c r="I23" s="425"/>
      <c r="J23" s="445"/>
    </row>
    <row r="24" spans="1:10" ht="15.6">
      <c r="A24" s="438">
        <v>13</v>
      </c>
      <c r="B24" s="446" t="s">
        <v>1509</v>
      </c>
      <c r="C24" s="447" t="s">
        <v>1520</v>
      </c>
      <c r="D24" s="427" t="s">
        <v>1511</v>
      </c>
      <c r="E24" s="442">
        <v>15</v>
      </c>
      <c r="F24" s="443"/>
      <c r="G24" s="444"/>
      <c r="H24" s="431">
        <f>F24*E24</f>
        <v>0</v>
      </c>
      <c r="I24" s="425"/>
      <c r="J24" s="445"/>
    </row>
    <row r="25" spans="1:10" ht="26.4">
      <c r="A25" s="438">
        <v>14</v>
      </c>
      <c r="B25" s="446" t="s">
        <v>1521</v>
      </c>
      <c r="C25" s="447" t="s">
        <v>1522</v>
      </c>
      <c r="D25" s="441" t="s">
        <v>292</v>
      </c>
      <c r="E25" s="442">
        <v>65</v>
      </c>
      <c r="F25" s="443"/>
      <c r="G25" s="444"/>
      <c r="H25" s="431">
        <f>SUM(F25*E25)</f>
        <v>0</v>
      </c>
      <c r="I25" s="425"/>
      <c r="J25" s="445"/>
    </row>
    <row r="26" spans="1:10" ht="13.2">
      <c r="A26" s="438">
        <v>15</v>
      </c>
      <c r="B26" s="446" t="s">
        <v>1523</v>
      </c>
      <c r="C26" s="447" t="s">
        <v>1524</v>
      </c>
      <c r="D26" s="441" t="s">
        <v>292</v>
      </c>
      <c r="E26" s="442">
        <v>65</v>
      </c>
      <c r="F26" s="443"/>
      <c r="G26" s="444"/>
      <c r="H26" s="431">
        <f>SUM(F26*E26)</f>
        <v>0</v>
      </c>
      <c r="I26" s="425"/>
      <c r="J26" s="445"/>
    </row>
    <row r="27" spans="1:10" ht="15.6">
      <c r="A27" s="438">
        <v>16</v>
      </c>
      <c r="B27" s="446" t="s">
        <v>1525</v>
      </c>
      <c r="C27" s="447" t="s">
        <v>1526</v>
      </c>
      <c r="D27" s="427" t="s">
        <v>1511</v>
      </c>
      <c r="E27" s="442">
        <v>15</v>
      </c>
      <c r="F27" s="443"/>
      <c r="G27" s="444"/>
      <c r="H27" s="431">
        <f>SUM(F27*E27)</f>
        <v>0</v>
      </c>
      <c r="I27" s="425"/>
      <c r="J27" s="445"/>
    </row>
    <row r="28" spans="1:10" ht="15.6">
      <c r="A28" s="438">
        <v>17</v>
      </c>
      <c r="B28" s="446" t="s">
        <v>1527</v>
      </c>
      <c r="C28" s="447" t="s">
        <v>1528</v>
      </c>
      <c r="D28" s="441" t="s">
        <v>1514</v>
      </c>
      <c r="E28" s="442">
        <v>0.325</v>
      </c>
      <c r="F28" s="443"/>
      <c r="G28" s="444"/>
      <c r="H28" s="431">
        <f>SUM(F28*E28)</f>
        <v>0</v>
      </c>
      <c r="I28" s="425"/>
      <c r="J28" s="445"/>
    </row>
    <row r="29" spans="1:10" ht="13.2">
      <c r="A29" s="438"/>
      <c r="B29" s="439"/>
      <c r="C29" s="440" t="s">
        <v>1529</v>
      </c>
      <c r="D29" s="441"/>
      <c r="E29" s="442"/>
      <c r="F29" s="443"/>
      <c r="G29" s="444"/>
      <c r="H29" s="431"/>
      <c r="I29" s="425"/>
      <c r="J29" s="445"/>
    </row>
    <row r="30" spans="1:10" ht="15.6">
      <c r="A30" s="438">
        <v>18</v>
      </c>
      <c r="B30" s="446" t="s">
        <v>1516</v>
      </c>
      <c r="C30" s="447" t="s">
        <v>1517</v>
      </c>
      <c r="D30" s="427" t="s">
        <v>1511</v>
      </c>
      <c r="E30" s="442">
        <v>249.2</v>
      </c>
      <c r="F30" s="443"/>
      <c r="G30" s="444"/>
      <c r="H30" s="431">
        <f>SUM(F30*E30)</f>
        <v>0</v>
      </c>
      <c r="I30" s="425"/>
      <c r="J30" s="445"/>
    </row>
    <row r="31" spans="1:10" ht="13.2">
      <c r="A31" s="438">
        <v>19</v>
      </c>
      <c r="B31" s="446" t="s">
        <v>1521</v>
      </c>
      <c r="C31" s="447" t="s">
        <v>1530</v>
      </c>
      <c r="D31" s="427" t="s">
        <v>176</v>
      </c>
      <c r="E31" s="442">
        <v>65</v>
      </c>
      <c r="F31" s="443"/>
      <c r="G31" s="444"/>
      <c r="H31" s="431">
        <f>SUM(F31*E31)</f>
        <v>0</v>
      </c>
      <c r="I31" s="425"/>
      <c r="J31" s="445"/>
    </row>
    <row r="32" spans="1:10" ht="15.6">
      <c r="A32" s="438">
        <v>20</v>
      </c>
      <c r="B32" s="446" t="s">
        <v>1518</v>
      </c>
      <c r="C32" s="447" t="s">
        <v>1531</v>
      </c>
      <c r="D32" s="427" t="s">
        <v>1511</v>
      </c>
      <c r="E32" s="442">
        <v>249.2</v>
      </c>
      <c r="F32" s="443"/>
      <c r="G32" s="444"/>
      <c r="H32" s="431">
        <f>F32*E32</f>
        <v>0</v>
      </c>
      <c r="I32" s="425"/>
      <c r="J32" s="445"/>
    </row>
    <row r="33" spans="1:10" ht="15.6">
      <c r="A33" s="438">
        <v>21</v>
      </c>
      <c r="B33" s="446" t="s">
        <v>1509</v>
      </c>
      <c r="C33" s="447" t="s">
        <v>1520</v>
      </c>
      <c r="D33" s="427" t="s">
        <v>1511</v>
      </c>
      <c r="E33" s="442">
        <v>249.2</v>
      </c>
      <c r="F33" s="443"/>
      <c r="G33" s="444"/>
      <c r="H33" s="431">
        <f>F33*E33</f>
        <v>0</v>
      </c>
      <c r="I33" s="425"/>
      <c r="J33" s="445"/>
    </row>
    <row r="34" spans="1:10" ht="26.4">
      <c r="A34" s="438">
        <v>22</v>
      </c>
      <c r="B34" s="446" t="s">
        <v>1521</v>
      </c>
      <c r="C34" s="447" t="s">
        <v>1532</v>
      </c>
      <c r="D34" s="441" t="s">
        <v>292</v>
      </c>
      <c r="E34" s="442">
        <v>1248</v>
      </c>
      <c r="F34" s="443"/>
      <c r="G34" s="444"/>
      <c r="H34" s="431">
        <f>SUM(F34*E34)</f>
        <v>0</v>
      </c>
      <c r="I34" s="425"/>
      <c r="J34" s="445"/>
    </row>
    <row r="35" spans="1:10" ht="13.2">
      <c r="A35" s="438">
        <v>23</v>
      </c>
      <c r="B35" s="446" t="s">
        <v>1523</v>
      </c>
      <c r="C35" s="447" t="s">
        <v>1524</v>
      </c>
      <c r="D35" s="441" t="s">
        <v>292</v>
      </c>
      <c r="E35" s="442">
        <v>1248</v>
      </c>
      <c r="F35" s="443"/>
      <c r="G35" s="444"/>
      <c r="H35" s="431">
        <f>SUM(F35*E35)</f>
        <v>0</v>
      </c>
      <c r="I35" s="425"/>
      <c r="J35" s="445"/>
    </row>
    <row r="36" spans="1:10" ht="15.6">
      <c r="A36" s="438">
        <v>24</v>
      </c>
      <c r="B36" s="446" t="s">
        <v>1525</v>
      </c>
      <c r="C36" s="447" t="s">
        <v>1526</v>
      </c>
      <c r="D36" s="427" t="s">
        <v>1511</v>
      </c>
      <c r="E36" s="442">
        <v>249.2</v>
      </c>
      <c r="F36" s="443"/>
      <c r="G36" s="444"/>
      <c r="H36" s="431">
        <f>SUM(F36*E36)</f>
        <v>0</v>
      </c>
      <c r="I36" s="425"/>
      <c r="J36" s="445"/>
    </row>
    <row r="37" spans="1:10" ht="15.6">
      <c r="A37" s="438">
        <v>25</v>
      </c>
      <c r="B37" s="446" t="s">
        <v>1527</v>
      </c>
      <c r="C37" s="447" t="s">
        <v>1533</v>
      </c>
      <c r="D37" s="441" t="s">
        <v>1514</v>
      </c>
      <c r="E37" s="442">
        <v>3.744</v>
      </c>
      <c r="F37" s="443"/>
      <c r="G37" s="444"/>
      <c r="H37" s="431">
        <f>SUM(F37*E37)</f>
        <v>0</v>
      </c>
      <c r="I37" s="425"/>
      <c r="J37" s="445"/>
    </row>
    <row r="38" spans="1:10" ht="13.2">
      <c r="A38" s="448"/>
      <c r="B38" s="446"/>
      <c r="C38" s="440" t="s">
        <v>1534</v>
      </c>
      <c r="D38" s="441"/>
      <c r="E38" s="449"/>
      <c r="F38" s="443"/>
      <c r="G38" s="444"/>
      <c r="H38" s="431"/>
      <c r="I38" s="425"/>
      <c r="J38" s="445"/>
    </row>
    <row r="39" spans="1:10" ht="15.6">
      <c r="A39" s="448">
        <v>26</v>
      </c>
      <c r="B39" s="446" t="s">
        <v>1535</v>
      </c>
      <c r="C39" s="447" t="s">
        <v>1536</v>
      </c>
      <c r="D39" s="427" t="s">
        <v>1511</v>
      </c>
      <c r="E39" s="449">
        <v>276</v>
      </c>
      <c r="F39" s="443"/>
      <c r="G39" s="444"/>
      <c r="H39" s="431">
        <f>F39*E39</f>
        <v>0</v>
      </c>
      <c r="I39" s="425"/>
      <c r="J39" s="445"/>
    </row>
    <row r="40" spans="1:10" ht="15.6">
      <c r="A40" s="448">
        <v>27</v>
      </c>
      <c r="B40" s="446" t="s">
        <v>1535</v>
      </c>
      <c r="C40" s="447" t="s">
        <v>1537</v>
      </c>
      <c r="D40" s="427" t="s">
        <v>1511</v>
      </c>
      <c r="E40" s="449">
        <v>1351</v>
      </c>
      <c r="F40" s="443"/>
      <c r="G40" s="444"/>
      <c r="H40" s="431">
        <f>F40*E40</f>
        <v>0</v>
      </c>
      <c r="I40" s="425"/>
      <c r="J40" s="445"/>
    </row>
    <row r="41" spans="1:10" ht="26.4">
      <c r="A41" s="448">
        <v>28</v>
      </c>
      <c r="B41" s="446" t="s">
        <v>1527</v>
      </c>
      <c r="C41" s="450" t="s">
        <v>1538</v>
      </c>
      <c r="D41" s="441" t="s">
        <v>1514</v>
      </c>
      <c r="E41" s="449">
        <v>32.45</v>
      </c>
      <c r="F41" s="443"/>
      <c r="G41" s="444"/>
      <c r="H41" s="431">
        <f>F41*E41</f>
        <v>0</v>
      </c>
      <c r="I41" s="425"/>
      <c r="J41" s="445"/>
    </row>
    <row r="42" spans="1:10" ht="14.4">
      <c r="A42" s="424"/>
      <c r="B42" s="425"/>
      <c r="C42" s="451" t="s">
        <v>1539</v>
      </c>
      <c r="D42" s="427"/>
      <c r="E42" s="428"/>
      <c r="F42" s="429"/>
      <c r="G42" s="430"/>
      <c r="H42" s="452">
        <f>SUM(H11:H41)</f>
        <v>0</v>
      </c>
      <c r="I42" s="432"/>
      <c r="J42" s="433"/>
    </row>
    <row r="43" spans="1:10" ht="14.4">
      <c r="A43" s="424"/>
      <c r="B43" s="425"/>
      <c r="C43" s="426" t="s">
        <v>1540</v>
      </c>
      <c r="D43" s="427"/>
      <c r="E43" s="428"/>
      <c r="F43" s="429"/>
      <c r="G43" s="430"/>
      <c r="H43" s="453"/>
      <c r="I43" s="432"/>
      <c r="J43" s="433"/>
    </row>
    <row r="44" spans="1:10" ht="15.6">
      <c r="A44" s="434">
        <v>29</v>
      </c>
      <c r="B44" s="425"/>
      <c r="C44" s="435" t="s">
        <v>1541</v>
      </c>
      <c r="D44" s="436" t="s">
        <v>1514</v>
      </c>
      <c r="E44" s="428">
        <v>572.36</v>
      </c>
      <c r="F44" s="429"/>
      <c r="G44" s="431">
        <f aca="true" t="shared" si="1" ref="G44:G50">F44*E44</f>
        <v>0</v>
      </c>
      <c r="H44" s="453"/>
      <c r="I44" s="432"/>
      <c r="J44" s="445">
        <v>801.3</v>
      </c>
    </row>
    <row r="45" spans="1:10" ht="26.4">
      <c r="A45" s="434"/>
      <c r="B45" s="425"/>
      <c r="C45" s="435" t="s">
        <v>1542</v>
      </c>
      <c r="D45" s="436"/>
      <c r="E45" s="428"/>
      <c r="F45" s="429"/>
      <c r="G45" s="431"/>
      <c r="H45" s="453"/>
      <c r="I45" s="432"/>
      <c r="J45" s="445"/>
    </row>
    <row r="46" spans="1:10" ht="13.2">
      <c r="A46" s="434">
        <v>30</v>
      </c>
      <c r="B46" s="425"/>
      <c r="C46" s="435" t="s">
        <v>1543</v>
      </c>
      <c r="D46" s="436" t="s">
        <v>292</v>
      </c>
      <c r="E46" s="428">
        <v>15</v>
      </c>
      <c r="F46" s="429"/>
      <c r="G46" s="431">
        <f t="shared" si="1"/>
        <v>0</v>
      </c>
      <c r="H46" s="453"/>
      <c r="I46" s="425">
        <v>0.005</v>
      </c>
      <c r="J46" s="445">
        <f>I46*E46</f>
        <v>0.075</v>
      </c>
    </row>
    <row r="47" spans="1:10" ht="13.2">
      <c r="A47" s="434">
        <v>31</v>
      </c>
      <c r="B47" s="425"/>
      <c r="C47" s="435" t="s">
        <v>1544</v>
      </c>
      <c r="D47" s="436" t="s">
        <v>1545</v>
      </c>
      <c r="E47" s="428">
        <v>1635</v>
      </c>
      <c r="F47" s="429"/>
      <c r="G47" s="431">
        <f t="shared" si="1"/>
        <v>0</v>
      </c>
      <c r="H47" s="430"/>
      <c r="I47" s="425">
        <v>1E-05</v>
      </c>
      <c r="J47" s="445">
        <f>I47*E47</f>
        <v>0.01635</v>
      </c>
    </row>
    <row r="48" spans="1:10" ht="26.4">
      <c r="A48" s="434">
        <v>32</v>
      </c>
      <c r="B48" s="425"/>
      <c r="C48" s="435" t="s">
        <v>1546</v>
      </c>
      <c r="D48" s="436" t="s">
        <v>1547</v>
      </c>
      <c r="E48" s="428">
        <v>1.323</v>
      </c>
      <c r="F48" s="429"/>
      <c r="G48" s="431">
        <f t="shared" si="1"/>
        <v>0</v>
      </c>
      <c r="H48" s="430"/>
      <c r="I48" s="425">
        <v>0.001</v>
      </c>
      <c r="J48" s="445">
        <f>I48*E48</f>
        <v>0.001323</v>
      </c>
    </row>
    <row r="49" spans="1:10" ht="25.8" customHeight="1">
      <c r="A49" s="434">
        <v>33</v>
      </c>
      <c r="B49" s="425"/>
      <c r="C49" s="435" t="s">
        <v>1548</v>
      </c>
      <c r="D49" s="454" t="s">
        <v>1496</v>
      </c>
      <c r="E49" s="428">
        <v>303.84</v>
      </c>
      <c r="F49" s="429"/>
      <c r="G49" s="444">
        <f t="shared" si="1"/>
        <v>0</v>
      </c>
      <c r="H49" s="430"/>
      <c r="I49" s="425">
        <v>0.0007</v>
      </c>
      <c r="J49" s="445">
        <f>I49*E49</f>
        <v>0.212688</v>
      </c>
    </row>
    <row r="50" spans="1:10" ht="25.8" customHeight="1">
      <c r="A50" s="434">
        <v>34</v>
      </c>
      <c r="B50" s="425"/>
      <c r="C50" s="435" t="s">
        <v>1549</v>
      </c>
      <c r="D50" s="436" t="s">
        <v>1514</v>
      </c>
      <c r="E50" s="428">
        <v>0.75</v>
      </c>
      <c r="F50" s="429"/>
      <c r="G50" s="431">
        <f t="shared" si="1"/>
        <v>0</v>
      </c>
      <c r="H50" s="430"/>
      <c r="I50" s="425">
        <v>0.5</v>
      </c>
      <c r="J50" s="445">
        <f>I50*E50</f>
        <v>0.375</v>
      </c>
    </row>
    <row r="51" spans="1:10" ht="25.8" customHeight="1">
      <c r="A51" s="434"/>
      <c r="B51" s="425"/>
      <c r="C51" s="455" t="s">
        <v>1550</v>
      </c>
      <c r="D51" s="436"/>
      <c r="E51" s="428"/>
      <c r="F51" s="456"/>
      <c r="G51" s="431"/>
      <c r="H51" s="430"/>
      <c r="I51" s="425"/>
      <c r="J51" s="445"/>
    </row>
    <row r="52" spans="1:10" ht="25.8" customHeight="1">
      <c r="A52" s="434">
        <v>35</v>
      </c>
      <c r="B52" s="425"/>
      <c r="C52" s="435" t="s">
        <v>1551</v>
      </c>
      <c r="D52" s="427" t="s">
        <v>1511</v>
      </c>
      <c r="E52" s="428">
        <v>303.84</v>
      </c>
      <c r="F52" s="429"/>
      <c r="G52" s="431">
        <f>F52*E52</f>
        <v>0</v>
      </c>
      <c r="H52" s="430"/>
      <c r="I52" s="425">
        <v>5E-05</v>
      </c>
      <c r="J52" s="445">
        <f>I52*E52</f>
        <v>0.015191999999999999</v>
      </c>
    </row>
    <row r="53" spans="1:10" ht="25.8" customHeight="1">
      <c r="A53" s="434">
        <v>36</v>
      </c>
      <c r="B53" s="425"/>
      <c r="C53" s="435" t="s">
        <v>1552</v>
      </c>
      <c r="D53" s="427" t="s">
        <v>176</v>
      </c>
      <c r="E53" s="428">
        <v>65</v>
      </c>
      <c r="F53" s="429"/>
      <c r="G53" s="431">
        <f>F53*E53</f>
        <v>0</v>
      </c>
      <c r="H53" s="430"/>
      <c r="I53" s="425">
        <v>0.00052</v>
      </c>
      <c r="J53" s="445">
        <f>I53*E53</f>
        <v>0.0338</v>
      </c>
    </row>
    <row r="54" spans="1:15" ht="25.8" customHeight="1">
      <c r="A54" s="434">
        <v>37</v>
      </c>
      <c r="B54" s="425"/>
      <c r="C54" s="451" t="s">
        <v>1553</v>
      </c>
      <c r="D54" s="427"/>
      <c r="E54" s="428"/>
      <c r="F54" s="429"/>
      <c r="G54" s="431">
        <f>O55/100</f>
        <v>0</v>
      </c>
      <c r="H54" s="430"/>
      <c r="I54" s="425"/>
      <c r="J54" s="445"/>
      <c r="O54" s="457"/>
    </row>
    <row r="55" spans="1:15" ht="25.8" customHeight="1">
      <c r="A55" s="434"/>
      <c r="B55" s="425"/>
      <c r="C55" s="426" t="s">
        <v>1554</v>
      </c>
      <c r="D55" s="427"/>
      <c r="E55" s="428"/>
      <c r="F55" s="429"/>
      <c r="G55" s="431"/>
      <c r="H55" s="430"/>
      <c r="I55" s="425"/>
      <c r="J55" s="445"/>
      <c r="O55" s="457">
        <f>SUM(G44:G53)</f>
        <v>0</v>
      </c>
    </row>
    <row r="56" spans="1:10" ht="25.8" customHeight="1">
      <c r="A56" s="434"/>
      <c r="B56" s="425"/>
      <c r="C56" s="426" t="s">
        <v>1555</v>
      </c>
      <c r="D56" s="427"/>
      <c r="E56" s="428"/>
      <c r="F56" s="429"/>
      <c r="G56" s="431"/>
      <c r="H56" s="430"/>
      <c r="I56" s="425"/>
      <c r="J56" s="445"/>
    </row>
    <row r="57" spans="1:15" ht="25.8" customHeight="1">
      <c r="A57" s="434">
        <v>38</v>
      </c>
      <c r="B57" s="425"/>
      <c r="C57" s="458" t="s">
        <v>1556</v>
      </c>
      <c r="D57" s="436" t="s">
        <v>292</v>
      </c>
      <c r="E57" s="428">
        <v>5</v>
      </c>
      <c r="F57" s="429"/>
      <c r="G57" s="431">
        <f>F57*E57</f>
        <v>0</v>
      </c>
      <c r="H57" s="430"/>
      <c r="I57" s="425">
        <v>0.05</v>
      </c>
      <c r="J57" s="445">
        <f>I57*E57</f>
        <v>0.25</v>
      </c>
      <c r="O57" s="457">
        <f>O55/100</f>
        <v>0</v>
      </c>
    </row>
    <row r="58" spans="1:15" ht="25.8" customHeight="1">
      <c r="A58" s="434"/>
      <c r="B58" s="425"/>
      <c r="C58" s="426" t="s">
        <v>1557</v>
      </c>
      <c r="D58" s="436"/>
      <c r="E58" s="428"/>
      <c r="F58" s="429"/>
      <c r="G58" s="431"/>
      <c r="H58" s="430"/>
      <c r="I58" s="425"/>
      <c r="J58" s="445"/>
      <c r="O58" s="457"/>
    </row>
    <row r="59" spans="1:15" ht="25.8" customHeight="1">
      <c r="A59" s="434">
        <v>39</v>
      </c>
      <c r="B59" s="425"/>
      <c r="C59" s="459" t="s">
        <v>1558</v>
      </c>
      <c r="D59" s="436" t="s">
        <v>292</v>
      </c>
      <c r="E59" s="428">
        <v>20</v>
      </c>
      <c r="F59" s="429"/>
      <c r="G59" s="431">
        <f>F59*E59</f>
        <v>0</v>
      </c>
      <c r="H59" s="430"/>
      <c r="I59" s="425">
        <v>0.003</v>
      </c>
      <c r="J59" s="445">
        <f>I59*E59</f>
        <v>0.06</v>
      </c>
      <c r="O59" s="457"/>
    </row>
    <row r="60" spans="1:15" ht="25.8" customHeight="1">
      <c r="A60" s="434">
        <v>40</v>
      </c>
      <c r="B60" s="425"/>
      <c r="C60" s="459" t="s">
        <v>1559</v>
      </c>
      <c r="D60" s="436" t="s">
        <v>292</v>
      </c>
      <c r="E60" s="428">
        <v>25</v>
      </c>
      <c r="F60" s="429"/>
      <c r="G60" s="431">
        <f>F60*E60</f>
        <v>0</v>
      </c>
      <c r="H60" s="430"/>
      <c r="I60" s="425">
        <v>0.003</v>
      </c>
      <c r="J60" s="445">
        <f>I60*E60</f>
        <v>0.075</v>
      </c>
      <c r="O60" s="457"/>
    </row>
    <row r="61" spans="1:15" ht="25.8" customHeight="1">
      <c r="A61" s="434">
        <v>41</v>
      </c>
      <c r="B61" s="425"/>
      <c r="C61" s="460" t="s">
        <v>1560</v>
      </c>
      <c r="D61" s="436" t="s">
        <v>292</v>
      </c>
      <c r="E61" s="428">
        <v>20</v>
      </c>
      <c r="F61" s="429"/>
      <c r="G61" s="431">
        <f>F61*E61</f>
        <v>0</v>
      </c>
      <c r="H61" s="430"/>
      <c r="I61" s="425">
        <v>0.003</v>
      </c>
      <c r="J61" s="445">
        <f>I61*E61</f>
        <v>0.06</v>
      </c>
      <c r="O61" s="457"/>
    </row>
    <row r="62" spans="1:10" ht="25.8" customHeight="1">
      <c r="A62" s="434"/>
      <c r="B62" s="425"/>
      <c r="C62" s="426" t="s">
        <v>1561</v>
      </c>
      <c r="D62" s="436"/>
      <c r="E62" s="428"/>
      <c r="F62" s="429"/>
      <c r="G62" s="431"/>
      <c r="H62" s="430"/>
      <c r="I62" s="425"/>
      <c r="J62" s="445"/>
    </row>
    <row r="63" spans="1:10" ht="25.8" customHeight="1">
      <c r="A63" s="434">
        <v>42</v>
      </c>
      <c r="B63" s="425"/>
      <c r="C63" s="459" t="s">
        <v>1562</v>
      </c>
      <c r="D63" s="436" t="s">
        <v>292</v>
      </c>
      <c r="E63" s="428">
        <v>250</v>
      </c>
      <c r="F63" s="429"/>
      <c r="G63" s="431">
        <f aca="true" t="shared" si="2" ref="G63:G68">F63*E63</f>
        <v>0</v>
      </c>
      <c r="H63" s="430"/>
      <c r="I63" s="425">
        <v>0.003</v>
      </c>
      <c r="J63" s="445">
        <f aca="true" t="shared" si="3" ref="J63:J68">I63*E63</f>
        <v>0.75</v>
      </c>
    </row>
    <row r="64" spans="1:10" ht="25.8" customHeight="1">
      <c r="A64" s="434">
        <v>43</v>
      </c>
      <c r="B64" s="425"/>
      <c r="C64" s="459" t="s">
        <v>1563</v>
      </c>
      <c r="D64" s="436" t="s">
        <v>292</v>
      </c>
      <c r="E64" s="428">
        <v>250</v>
      </c>
      <c r="F64" s="429"/>
      <c r="G64" s="431">
        <f t="shared" si="2"/>
        <v>0</v>
      </c>
      <c r="H64" s="430"/>
      <c r="I64" s="425">
        <v>0.002</v>
      </c>
      <c r="J64" s="445">
        <f t="shared" si="3"/>
        <v>0.5</v>
      </c>
    </row>
    <row r="65" spans="1:10" ht="25.8" customHeight="1">
      <c r="A65" s="434">
        <v>44</v>
      </c>
      <c r="B65" s="425"/>
      <c r="C65" s="459" t="s">
        <v>1564</v>
      </c>
      <c r="D65" s="436" t="s">
        <v>292</v>
      </c>
      <c r="E65" s="428">
        <v>250</v>
      </c>
      <c r="F65" s="429"/>
      <c r="G65" s="431">
        <f t="shared" si="2"/>
        <v>0</v>
      </c>
      <c r="H65" s="430"/>
      <c r="I65" s="425">
        <v>0.002</v>
      </c>
      <c r="J65" s="445">
        <f t="shared" si="3"/>
        <v>0.5</v>
      </c>
    </row>
    <row r="66" spans="1:10" ht="25.8" customHeight="1">
      <c r="A66" s="434">
        <v>45</v>
      </c>
      <c r="B66" s="425"/>
      <c r="C66" s="459" t="s">
        <v>1565</v>
      </c>
      <c r="D66" s="436" t="s">
        <v>292</v>
      </c>
      <c r="E66" s="428">
        <v>166</v>
      </c>
      <c r="F66" s="429"/>
      <c r="G66" s="431">
        <f t="shared" si="2"/>
        <v>0</v>
      </c>
      <c r="H66" s="430"/>
      <c r="I66" s="425">
        <v>0.002</v>
      </c>
      <c r="J66" s="445">
        <f t="shared" si="3"/>
        <v>0.332</v>
      </c>
    </row>
    <row r="67" spans="1:10" ht="25.8" customHeight="1">
      <c r="A67" s="434">
        <v>46</v>
      </c>
      <c r="B67" s="425"/>
      <c r="C67" s="459" t="s">
        <v>1566</v>
      </c>
      <c r="D67" s="436" t="s">
        <v>292</v>
      </c>
      <c r="E67" s="428">
        <v>166</v>
      </c>
      <c r="F67" s="429"/>
      <c r="G67" s="431">
        <f t="shared" si="2"/>
        <v>0</v>
      </c>
      <c r="H67" s="430"/>
      <c r="I67" s="425">
        <v>0.002</v>
      </c>
      <c r="J67" s="445">
        <f t="shared" si="3"/>
        <v>0.332</v>
      </c>
    </row>
    <row r="68" spans="1:10" ht="25.8" customHeight="1">
      <c r="A68" s="434">
        <v>47</v>
      </c>
      <c r="B68" s="425"/>
      <c r="C68" s="459" t="s">
        <v>1567</v>
      </c>
      <c r="D68" s="436" t="s">
        <v>292</v>
      </c>
      <c r="E68" s="428">
        <v>166</v>
      </c>
      <c r="F68" s="429"/>
      <c r="G68" s="431">
        <f t="shared" si="2"/>
        <v>0</v>
      </c>
      <c r="H68" s="430"/>
      <c r="I68" s="425">
        <v>0.002</v>
      </c>
      <c r="J68" s="445">
        <f t="shared" si="3"/>
        <v>0.332</v>
      </c>
    </row>
    <row r="69" spans="1:10" ht="25.8" customHeight="1">
      <c r="A69" s="434"/>
      <c r="B69" s="425"/>
      <c r="C69" s="426" t="s">
        <v>1568</v>
      </c>
      <c r="D69" s="427"/>
      <c r="E69" s="428"/>
      <c r="F69" s="429"/>
      <c r="G69" s="431"/>
      <c r="H69" s="430"/>
      <c r="I69" s="425"/>
      <c r="J69" s="445"/>
    </row>
    <row r="70" spans="1:10" ht="25.8" customHeight="1">
      <c r="A70" s="434">
        <v>48</v>
      </c>
      <c r="B70" s="425"/>
      <c r="C70" s="461" t="s">
        <v>1569</v>
      </c>
      <c r="D70" s="427" t="s">
        <v>1511</v>
      </c>
      <c r="E70" s="428">
        <v>1627</v>
      </c>
      <c r="F70" s="429"/>
      <c r="G70" s="431">
        <f>F70*E70</f>
        <v>0</v>
      </c>
      <c r="H70" s="430"/>
      <c r="I70" s="425">
        <v>0.012</v>
      </c>
      <c r="J70" s="445">
        <f>I70*E70</f>
        <v>19.524</v>
      </c>
    </row>
    <row r="71" spans="1:10" ht="25.8" customHeight="1">
      <c r="A71" s="434">
        <v>49</v>
      </c>
      <c r="B71" s="425"/>
      <c r="C71" s="451" t="s">
        <v>1570</v>
      </c>
      <c r="D71" s="427"/>
      <c r="E71" s="428"/>
      <c r="F71" s="429"/>
      <c r="G71" s="431">
        <f>O72/100*10</f>
        <v>0</v>
      </c>
      <c r="H71" s="430"/>
      <c r="I71" s="425"/>
      <c r="J71" s="433"/>
    </row>
    <row r="72" spans="1:15" ht="25.8" customHeight="1">
      <c r="A72" s="434">
        <v>50</v>
      </c>
      <c r="B72" s="425" t="s">
        <v>1571</v>
      </c>
      <c r="C72" s="462" t="s">
        <v>1572</v>
      </c>
      <c r="D72" s="427" t="s">
        <v>258</v>
      </c>
      <c r="E72" s="428">
        <f>SUM(J44:J70)</f>
        <v>824.7443529999998</v>
      </c>
      <c r="F72" s="429"/>
      <c r="G72" s="431">
        <f>F72*E72</f>
        <v>0</v>
      </c>
      <c r="H72" s="430"/>
      <c r="I72" s="425"/>
      <c r="J72" s="433"/>
      <c r="O72" s="457">
        <f>SUM(G57:G70)</f>
        <v>0</v>
      </c>
    </row>
    <row r="73" spans="1:15" ht="25.8" customHeight="1">
      <c r="A73" s="463"/>
      <c r="B73" s="464"/>
      <c r="C73" s="465" t="s">
        <v>1573</v>
      </c>
      <c r="D73" s="466"/>
      <c r="E73" s="467"/>
      <c r="F73" s="468"/>
      <c r="G73" s="469"/>
      <c r="H73" s="469"/>
      <c r="I73" s="470"/>
      <c r="J73" s="471"/>
      <c r="O73" s="457">
        <f>O72/100</f>
        <v>0</v>
      </c>
    </row>
    <row r="74" spans="1:15" ht="25.8" customHeight="1">
      <c r="A74" s="463"/>
      <c r="B74" s="464"/>
      <c r="C74" s="472"/>
      <c r="D74" s="466"/>
      <c r="E74" s="467"/>
      <c r="F74" s="468"/>
      <c r="G74" s="469"/>
      <c r="H74" s="469"/>
      <c r="I74" s="470"/>
      <c r="J74" s="471"/>
      <c r="O74" s="457">
        <f>O73*10</f>
        <v>0</v>
      </c>
    </row>
    <row r="75" spans="1:10" ht="25.8" customHeight="1" thickBot="1">
      <c r="A75" s="473"/>
      <c r="B75" s="474"/>
      <c r="C75" s="475" t="s">
        <v>1574</v>
      </c>
      <c r="D75" s="476"/>
      <c r="E75" s="477"/>
      <c r="F75" s="478"/>
      <c r="G75" s="479">
        <f>SUM(G44:G72)</f>
        <v>0</v>
      </c>
      <c r="H75" s="480"/>
      <c r="I75" s="481"/>
      <c r="J75" s="482"/>
    </row>
    <row r="76" spans="1:11" ht="25.8" customHeight="1">
      <c r="A76" s="483"/>
      <c r="B76" s="484"/>
      <c r="C76" s="485"/>
      <c r="D76" s="486"/>
      <c r="E76" s="486"/>
      <c r="F76" s="484"/>
      <c r="G76" s="487"/>
      <c r="H76" s="487"/>
      <c r="I76" s="488"/>
      <c r="J76" s="487"/>
      <c r="K76" s="489"/>
    </row>
    <row r="77" spans="1:11" ht="25.8" customHeight="1" thickBot="1">
      <c r="A77" s="483"/>
      <c r="B77" s="484"/>
      <c r="C77" s="485"/>
      <c r="D77" s="486"/>
      <c r="E77" s="486"/>
      <c r="F77" s="484"/>
      <c r="G77" s="487"/>
      <c r="H77" s="487"/>
      <c r="I77" s="488"/>
      <c r="J77" s="487"/>
      <c r="K77" s="489"/>
    </row>
    <row r="78" spans="1:15" ht="25.8" customHeight="1">
      <c r="A78" s="490"/>
      <c r="B78" s="491" t="s">
        <v>1575</v>
      </c>
      <c r="C78" s="492"/>
      <c r="D78" s="418"/>
      <c r="E78" s="416"/>
      <c r="F78" s="416"/>
      <c r="G78" s="493"/>
      <c r="H78" s="494"/>
      <c r="I78" s="416"/>
      <c r="J78" s="495"/>
      <c r="O78" s="457">
        <f>SUM(H78:H79)</f>
        <v>0</v>
      </c>
    </row>
    <row r="79" spans="1:10" ht="25.8" customHeight="1">
      <c r="A79" s="496"/>
      <c r="B79" s="497"/>
      <c r="C79" s="498" t="s">
        <v>1576</v>
      </c>
      <c r="D79" s="427"/>
      <c r="E79" s="425"/>
      <c r="F79" s="425"/>
      <c r="G79" s="431"/>
      <c r="H79" s="452">
        <f>SUM(H42)</f>
        <v>0</v>
      </c>
      <c r="I79" s="425"/>
      <c r="J79" s="445"/>
    </row>
    <row r="80" spans="1:10" ht="25.8" customHeight="1">
      <c r="A80" s="496"/>
      <c r="B80" s="497"/>
      <c r="C80" s="498"/>
      <c r="D80" s="427"/>
      <c r="E80" s="425"/>
      <c r="F80" s="425"/>
      <c r="G80" s="431"/>
      <c r="H80" s="452"/>
      <c r="I80" s="425"/>
      <c r="J80" s="445"/>
    </row>
    <row r="81" spans="1:10" ht="25.8" customHeight="1">
      <c r="A81" s="496"/>
      <c r="B81" s="497"/>
      <c r="C81" s="498"/>
      <c r="D81" s="427"/>
      <c r="E81" s="425"/>
      <c r="F81" s="425"/>
      <c r="G81" s="431"/>
      <c r="H81" s="452"/>
      <c r="I81" s="425"/>
      <c r="J81" s="445"/>
    </row>
    <row r="82" spans="1:15" ht="25.8" customHeight="1">
      <c r="A82" s="496"/>
      <c r="B82" s="497"/>
      <c r="C82" s="498" t="s">
        <v>1577</v>
      </c>
      <c r="D82" s="427"/>
      <c r="E82" s="425"/>
      <c r="F82" s="425"/>
      <c r="G82" s="452">
        <f>SUM(G75)</f>
        <v>0</v>
      </c>
      <c r="H82" s="431"/>
      <c r="I82" s="425"/>
      <c r="J82" s="445"/>
      <c r="O82" s="457"/>
    </row>
    <row r="83" spans="1:15" ht="25.8" customHeight="1">
      <c r="A83" s="496"/>
      <c r="B83" s="497"/>
      <c r="C83" s="498"/>
      <c r="D83" s="427"/>
      <c r="E83" s="425"/>
      <c r="F83" s="425"/>
      <c r="G83" s="499"/>
      <c r="H83" s="444"/>
      <c r="I83" s="425"/>
      <c r="J83" s="445"/>
      <c r="O83" s="457"/>
    </row>
    <row r="84" spans="1:15" ht="25.8" customHeight="1">
      <c r="A84" s="496"/>
      <c r="B84" s="497"/>
      <c r="C84" s="498" t="s">
        <v>1578</v>
      </c>
      <c r="D84" s="427"/>
      <c r="E84" s="425"/>
      <c r="F84" s="425"/>
      <c r="G84" s="630">
        <f>SUM(G82,H78:H80)</f>
        <v>0</v>
      </c>
      <c r="H84" s="631"/>
      <c r="I84" s="425"/>
      <c r="J84" s="445"/>
      <c r="O84" s="457"/>
    </row>
    <row r="85" spans="1:10" ht="25.8" customHeight="1" thickBot="1">
      <c r="A85" s="500"/>
      <c r="B85" s="501"/>
      <c r="C85" s="502"/>
      <c r="D85" s="476"/>
      <c r="E85" s="474"/>
      <c r="F85" s="474"/>
      <c r="G85" s="503"/>
      <c r="H85" s="503"/>
      <c r="I85" s="474"/>
      <c r="J85" s="504"/>
    </row>
  </sheetData>
  <mergeCells count="13">
    <mergeCell ref="I6:I7"/>
    <mergeCell ref="J6:J7"/>
    <mergeCell ref="G84:H84"/>
    <mergeCell ref="A3:E4"/>
    <mergeCell ref="F3:J4"/>
    <mergeCell ref="A5:A7"/>
    <mergeCell ref="B5:B7"/>
    <mergeCell ref="C5:C7"/>
    <mergeCell ref="D5:D7"/>
    <mergeCell ref="E5:E7"/>
    <mergeCell ref="I5:J5"/>
    <mergeCell ref="F6:F7"/>
    <mergeCell ref="G6:H6"/>
  </mergeCells>
  <printOptions/>
  <pageMargins left="0.7" right="0.7" top="0.787401575" bottom="0.787401575" header="0.3" footer="0.3"/>
  <pageSetup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sheetPr>
    <pageSetUpPr fitToPage="1"/>
  </sheetPr>
  <dimension ref="A2:BM1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604"/>
      <c r="M2" s="604"/>
      <c r="N2" s="604"/>
      <c r="O2" s="604"/>
      <c r="P2" s="604"/>
      <c r="Q2" s="604"/>
      <c r="R2" s="604"/>
      <c r="S2" s="604"/>
      <c r="T2" s="604"/>
      <c r="U2" s="604"/>
      <c r="V2" s="604"/>
      <c r="AT2" s="18" t="s">
        <v>110</v>
      </c>
    </row>
    <row r="3" spans="2:46" s="1" customFormat="1" ht="6.9" customHeight="1">
      <c r="B3" s="109"/>
      <c r="C3" s="110"/>
      <c r="D3" s="110"/>
      <c r="E3" s="110"/>
      <c r="F3" s="110"/>
      <c r="G3" s="110"/>
      <c r="H3" s="110"/>
      <c r="I3" s="110"/>
      <c r="J3" s="110"/>
      <c r="K3" s="110"/>
      <c r="L3" s="21"/>
      <c r="AT3" s="18" t="s">
        <v>86</v>
      </c>
    </row>
    <row r="4" spans="2:46" s="1" customFormat="1" ht="24.9" customHeight="1">
      <c r="B4" s="21"/>
      <c r="D4" s="111" t="s">
        <v>120</v>
      </c>
      <c r="L4" s="21"/>
      <c r="M4" s="112" t="s">
        <v>10</v>
      </c>
      <c r="AT4" s="18" t="s">
        <v>4</v>
      </c>
    </row>
    <row r="5" spans="2:12" s="1" customFormat="1" ht="6.9" customHeight="1">
      <c r="B5" s="21"/>
      <c r="L5" s="21"/>
    </row>
    <row r="6" spans="2:12" s="1" customFormat="1" ht="12" customHeight="1">
      <c r="B6" s="21"/>
      <c r="D6" s="113" t="s">
        <v>16</v>
      </c>
      <c r="L6" s="21"/>
    </row>
    <row r="7" spans="2:12" s="1" customFormat="1" ht="16.5" customHeight="1">
      <c r="B7" s="21"/>
      <c r="E7" s="619" t="str">
        <f>'Rekapitulace stavby'!K6</f>
        <v>III. etapa revitalizace Letního cvičiště Louny</v>
      </c>
      <c r="F7" s="620"/>
      <c r="G7" s="620"/>
      <c r="H7" s="620"/>
      <c r="L7" s="21"/>
    </row>
    <row r="8" spans="1:31" s="2" customFormat="1" ht="12" customHeight="1">
      <c r="A8" s="35"/>
      <c r="B8" s="40"/>
      <c r="C8" s="35"/>
      <c r="D8" s="113" t="s">
        <v>121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621" t="s">
        <v>1092</v>
      </c>
      <c r="F9" s="622"/>
      <c r="G9" s="622"/>
      <c r="H9" s="622"/>
      <c r="I9" s="35"/>
      <c r="J9" s="35"/>
      <c r="K9" s="35"/>
      <c r="L9" s="52"/>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20. 11. 2020</v>
      </c>
      <c r="K12" s="35"/>
      <c r="L12" s="52"/>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623" t="str">
        <f>'Rekapitulace stavby'!E14</f>
        <v>Vyplň údaj</v>
      </c>
      <c r="F18" s="624"/>
      <c r="G18" s="624"/>
      <c r="H18" s="624"/>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625" t="s">
        <v>1</v>
      </c>
      <c r="F27" s="625"/>
      <c r="G27" s="625"/>
      <c r="H27" s="625"/>
      <c r="I27" s="116"/>
      <c r="J27" s="116"/>
      <c r="K27" s="116"/>
      <c r="L27" s="118"/>
      <c r="S27" s="116"/>
      <c r="T27" s="116"/>
      <c r="U27" s="116"/>
      <c r="V27" s="116"/>
      <c r="W27" s="116"/>
      <c r="X27" s="116"/>
      <c r="Y27" s="116"/>
      <c r="Z27" s="116"/>
      <c r="AA27" s="116"/>
      <c r="AB27" s="116"/>
      <c r="AC27" s="116"/>
      <c r="AD27" s="116"/>
      <c r="AE27" s="116"/>
    </row>
    <row r="28" spans="1:31" s="2" customFormat="1" ht="6.9"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ROUND(J130,2)</f>
        <v>0</v>
      </c>
      <c r="K30" s="35"/>
      <c r="L30" s="52"/>
      <c r="S30" s="35"/>
      <c r="T30" s="35"/>
      <c r="U30" s="35"/>
      <c r="V30" s="35"/>
      <c r="W30" s="35"/>
      <c r="X30" s="35"/>
      <c r="Y30" s="35"/>
      <c r="Z30" s="35"/>
      <c r="AA30" s="35"/>
      <c r="AB30" s="35"/>
      <c r="AC30" s="35"/>
      <c r="AD30" s="35"/>
      <c r="AE30" s="35"/>
    </row>
    <row r="31" spans="1:31" s="2" customFormat="1" ht="6.9"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 customHeight="1">
      <c r="A33" s="35"/>
      <c r="B33" s="40"/>
      <c r="C33" s="35"/>
      <c r="D33" s="123" t="s">
        <v>40</v>
      </c>
      <c r="E33" s="113" t="s">
        <v>41</v>
      </c>
      <c r="F33" s="124">
        <f>ROUND((SUM(BE130:BE174)),2)</f>
        <v>0</v>
      </c>
      <c r="G33" s="35"/>
      <c r="H33" s="35"/>
      <c r="I33" s="125">
        <v>0.21</v>
      </c>
      <c r="J33" s="124">
        <f>ROUND(((SUM(BE130:BE174))*I33),2)</f>
        <v>0</v>
      </c>
      <c r="K33" s="35"/>
      <c r="L33" s="52"/>
      <c r="S33" s="35"/>
      <c r="T33" s="35"/>
      <c r="U33" s="35"/>
      <c r="V33" s="35"/>
      <c r="W33" s="35"/>
      <c r="X33" s="35"/>
      <c r="Y33" s="35"/>
      <c r="Z33" s="35"/>
      <c r="AA33" s="35"/>
      <c r="AB33" s="35"/>
      <c r="AC33" s="35"/>
      <c r="AD33" s="35"/>
      <c r="AE33" s="35"/>
    </row>
    <row r="34" spans="1:31" s="2" customFormat="1" ht="14.4" customHeight="1">
      <c r="A34" s="35"/>
      <c r="B34" s="40"/>
      <c r="C34" s="35"/>
      <c r="D34" s="35"/>
      <c r="E34" s="113" t="s">
        <v>42</v>
      </c>
      <c r="F34" s="124">
        <f>ROUND((SUM(BF130:BF174)),2)</f>
        <v>0</v>
      </c>
      <c r="G34" s="35"/>
      <c r="H34" s="35"/>
      <c r="I34" s="125">
        <v>0.15</v>
      </c>
      <c r="J34" s="124">
        <f>ROUND(((SUM(BF130:BF174))*I34),2)</f>
        <v>0</v>
      </c>
      <c r="K34" s="35"/>
      <c r="L34" s="52"/>
      <c r="S34" s="35"/>
      <c r="T34" s="35"/>
      <c r="U34" s="35"/>
      <c r="V34" s="35"/>
      <c r="W34" s="35"/>
      <c r="X34" s="35"/>
      <c r="Y34" s="35"/>
      <c r="Z34" s="35"/>
      <c r="AA34" s="35"/>
      <c r="AB34" s="35"/>
      <c r="AC34" s="35"/>
      <c r="AD34" s="35"/>
      <c r="AE34" s="35"/>
    </row>
    <row r="35" spans="1:31" s="2" customFormat="1" ht="14.4" customHeight="1" hidden="1">
      <c r="A35" s="35"/>
      <c r="B35" s="40"/>
      <c r="C35" s="35"/>
      <c r="D35" s="35"/>
      <c r="E35" s="113" t="s">
        <v>43</v>
      </c>
      <c r="F35" s="124">
        <f>ROUND((SUM(BG130:BG174)),2)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 customHeight="1" hidden="1">
      <c r="A36" s="35"/>
      <c r="B36" s="40"/>
      <c r="C36" s="35"/>
      <c r="D36" s="35"/>
      <c r="E36" s="113" t="s">
        <v>44</v>
      </c>
      <c r="F36" s="124">
        <f>ROUND((SUM(BH130:BH174)),2)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 customHeight="1" hidden="1">
      <c r="A37" s="35"/>
      <c r="B37" s="40"/>
      <c r="C37" s="35"/>
      <c r="D37" s="35"/>
      <c r="E37" s="113" t="s">
        <v>45</v>
      </c>
      <c r="F37" s="124">
        <f>ROUND((SUM(BI130:BI174)),2)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2"/>
      <c r="D50" s="133" t="s">
        <v>49</v>
      </c>
      <c r="E50" s="134"/>
      <c r="F50" s="134"/>
      <c r="G50" s="133" t="s">
        <v>50</v>
      </c>
      <c r="H50" s="134"/>
      <c r="I50" s="134"/>
      <c r="J50" s="134"/>
      <c r="K50" s="134"/>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3.2">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 customHeight="1">
      <c r="A82" s="35"/>
      <c r="B82" s="36"/>
      <c r="C82" s="24" t="s">
        <v>123</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617" t="str">
        <f>E7</f>
        <v>III. etapa revitalizace Letního cvičiště Louny</v>
      </c>
      <c r="F85" s="618"/>
      <c r="G85" s="618"/>
      <c r="H85" s="618"/>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121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579" t="str">
        <f>E9</f>
        <v>SO-09 - Oplocení</v>
      </c>
      <c r="F87" s="616"/>
      <c r="G87" s="616"/>
      <c r="H87" s="616"/>
      <c r="I87" s="37"/>
      <c r="J87" s="37"/>
      <c r="K87" s="37"/>
      <c r="L87" s="52"/>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Louny</v>
      </c>
      <c r="G89" s="37"/>
      <c r="H89" s="37"/>
      <c r="I89" s="30" t="s">
        <v>22</v>
      </c>
      <c r="J89" s="67" t="str">
        <f>IF(J12="","",J12)</f>
        <v>20. 11. 2020</v>
      </c>
      <c r="K89" s="37"/>
      <c r="L89" s="52"/>
      <c r="S89" s="35"/>
      <c r="T89" s="35"/>
      <c r="U89" s="35"/>
      <c r="V89" s="35"/>
      <c r="W89" s="35"/>
      <c r="X89" s="35"/>
      <c r="Y89" s="35"/>
      <c r="Z89" s="35"/>
      <c r="AA89" s="35"/>
      <c r="AB89" s="35"/>
      <c r="AC89" s="35"/>
      <c r="AD89" s="35"/>
      <c r="AE89" s="35"/>
    </row>
    <row r="90" spans="1:31" s="2" customFormat="1" ht="6.9"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65" customHeight="1">
      <c r="A91" s="35"/>
      <c r="B91" s="36"/>
      <c r="C91" s="30" t="s">
        <v>24</v>
      </c>
      <c r="D91" s="37"/>
      <c r="E91" s="37"/>
      <c r="F91" s="28" t="str">
        <f>E15</f>
        <v>Město Louny</v>
      </c>
      <c r="G91" s="37"/>
      <c r="H91" s="37"/>
      <c r="I91" s="30" t="s">
        <v>30</v>
      </c>
      <c r="J91" s="33" t="str">
        <f>E21</f>
        <v>Sportovní projekty s.r.o.</v>
      </c>
      <c r="K91" s="37"/>
      <c r="L91" s="52"/>
      <c r="S91" s="35"/>
      <c r="T91" s="35"/>
      <c r="U91" s="35"/>
      <c r="V91" s="35"/>
      <c r="W91" s="35"/>
      <c r="X91" s="35"/>
      <c r="Y91" s="35"/>
      <c r="Z91" s="35"/>
      <c r="AA91" s="35"/>
      <c r="AB91" s="35"/>
      <c r="AC91" s="35"/>
      <c r="AD91" s="35"/>
      <c r="AE91" s="35"/>
    </row>
    <row r="92" spans="1:31" s="2" customFormat="1" ht="15.15" customHeight="1">
      <c r="A92" s="35"/>
      <c r="B92" s="36"/>
      <c r="C92" s="30" t="s">
        <v>28</v>
      </c>
      <c r="D92" s="37"/>
      <c r="E92" s="37"/>
      <c r="F92" s="28" t="str">
        <f>IF(E18="","",E18)</f>
        <v>Vyplň údaj</v>
      </c>
      <c r="G92" s="37"/>
      <c r="H92" s="37"/>
      <c r="I92" s="30" t="s">
        <v>33</v>
      </c>
      <c r="J92" s="33" t="str">
        <f>E24</f>
        <v>F.Pecka</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124</v>
      </c>
      <c r="D94" s="145"/>
      <c r="E94" s="145"/>
      <c r="F94" s="145"/>
      <c r="G94" s="145"/>
      <c r="H94" s="145"/>
      <c r="I94" s="145"/>
      <c r="J94" s="146" t="s">
        <v>125</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8" customHeight="1">
      <c r="A96" s="35"/>
      <c r="B96" s="36"/>
      <c r="C96" s="147" t="s">
        <v>126</v>
      </c>
      <c r="D96" s="37"/>
      <c r="E96" s="37"/>
      <c r="F96" s="37"/>
      <c r="G96" s="37"/>
      <c r="H96" s="37"/>
      <c r="I96" s="37"/>
      <c r="J96" s="85">
        <f>J130</f>
        <v>0</v>
      </c>
      <c r="K96" s="37"/>
      <c r="L96" s="52"/>
      <c r="S96" s="35"/>
      <c r="T96" s="35"/>
      <c r="U96" s="35"/>
      <c r="V96" s="35"/>
      <c r="W96" s="35"/>
      <c r="X96" s="35"/>
      <c r="Y96" s="35"/>
      <c r="Z96" s="35"/>
      <c r="AA96" s="35"/>
      <c r="AB96" s="35"/>
      <c r="AC96" s="35"/>
      <c r="AD96" s="35"/>
      <c r="AE96" s="35"/>
      <c r="AU96" s="18" t="s">
        <v>127</v>
      </c>
    </row>
    <row r="97" spans="2:12" s="9" customFormat="1" ht="24.9" customHeight="1">
      <c r="B97" s="148"/>
      <c r="C97" s="149"/>
      <c r="D97" s="150" t="s">
        <v>128</v>
      </c>
      <c r="E97" s="151"/>
      <c r="F97" s="151"/>
      <c r="G97" s="151"/>
      <c r="H97" s="151"/>
      <c r="I97" s="151"/>
      <c r="J97" s="152">
        <f>J131</f>
        <v>0</v>
      </c>
      <c r="K97" s="149"/>
      <c r="L97" s="153"/>
    </row>
    <row r="98" spans="2:12" s="10" customFormat="1" ht="19.95" customHeight="1">
      <c r="B98" s="154"/>
      <c r="C98" s="155"/>
      <c r="D98" s="156" t="s">
        <v>129</v>
      </c>
      <c r="E98" s="157"/>
      <c r="F98" s="157"/>
      <c r="G98" s="157"/>
      <c r="H98" s="157"/>
      <c r="I98" s="157"/>
      <c r="J98" s="158">
        <f>J132</f>
        <v>0</v>
      </c>
      <c r="K98" s="155"/>
      <c r="L98" s="159"/>
    </row>
    <row r="99" spans="2:12" s="10" customFormat="1" ht="19.95" customHeight="1">
      <c r="B99" s="154"/>
      <c r="C99" s="155"/>
      <c r="D99" s="156" t="s">
        <v>396</v>
      </c>
      <c r="E99" s="157"/>
      <c r="F99" s="157"/>
      <c r="G99" s="157"/>
      <c r="H99" s="157"/>
      <c r="I99" s="157"/>
      <c r="J99" s="158">
        <f>J141</f>
        <v>0</v>
      </c>
      <c r="K99" s="155"/>
      <c r="L99" s="159"/>
    </row>
    <row r="100" spans="2:12" s="10" customFormat="1" ht="19.95" customHeight="1">
      <c r="B100" s="154"/>
      <c r="C100" s="155"/>
      <c r="D100" s="156" t="s">
        <v>399</v>
      </c>
      <c r="E100" s="157"/>
      <c r="F100" s="157"/>
      <c r="G100" s="157"/>
      <c r="H100" s="157"/>
      <c r="I100" s="157"/>
      <c r="J100" s="158">
        <f>J144</f>
        <v>0</v>
      </c>
      <c r="K100" s="155"/>
      <c r="L100" s="159"/>
    </row>
    <row r="101" spans="2:12" s="10" customFormat="1" ht="19.95" customHeight="1">
      <c r="B101" s="154"/>
      <c r="C101" s="155"/>
      <c r="D101" s="156" t="s">
        <v>130</v>
      </c>
      <c r="E101" s="157"/>
      <c r="F101" s="157"/>
      <c r="G101" s="157"/>
      <c r="H101" s="157"/>
      <c r="I101" s="157"/>
      <c r="J101" s="158">
        <f>J147</f>
        <v>0</v>
      </c>
      <c r="K101" s="155"/>
      <c r="L101" s="159"/>
    </row>
    <row r="102" spans="2:12" s="10" customFormat="1" ht="19.95" customHeight="1">
      <c r="B102" s="154"/>
      <c r="C102" s="155"/>
      <c r="D102" s="156" t="s">
        <v>131</v>
      </c>
      <c r="E102" s="157"/>
      <c r="F102" s="157"/>
      <c r="G102" s="157"/>
      <c r="H102" s="157"/>
      <c r="I102" s="157"/>
      <c r="J102" s="158">
        <f>J150</f>
        <v>0</v>
      </c>
      <c r="K102" s="155"/>
      <c r="L102" s="159"/>
    </row>
    <row r="103" spans="2:12" s="10" customFormat="1" ht="19.95" customHeight="1">
      <c r="B103" s="154"/>
      <c r="C103" s="155"/>
      <c r="D103" s="156" t="s">
        <v>132</v>
      </c>
      <c r="E103" s="157"/>
      <c r="F103" s="157"/>
      <c r="G103" s="157"/>
      <c r="H103" s="157"/>
      <c r="I103" s="157"/>
      <c r="J103" s="158">
        <f>J156</f>
        <v>0</v>
      </c>
      <c r="K103" s="155"/>
      <c r="L103" s="159"/>
    </row>
    <row r="104" spans="2:12" s="9" customFormat="1" ht="24.9" customHeight="1">
      <c r="B104" s="148"/>
      <c r="C104" s="149"/>
      <c r="D104" s="150" t="s">
        <v>133</v>
      </c>
      <c r="E104" s="151"/>
      <c r="F104" s="151"/>
      <c r="G104" s="151"/>
      <c r="H104" s="151"/>
      <c r="I104" s="151"/>
      <c r="J104" s="152">
        <f>J158</f>
        <v>0</v>
      </c>
      <c r="K104" s="149"/>
      <c r="L104" s="153"/>
    </row>
    <row r="105" spans="2:12" s="10" customFormat="1" ht="19.95" customHeight="1">
      <c r="B105" s="154"/>
      <c r="C105" s="155"/>
      <c r="D105" s="156" t="s">
        <v>134</v>
      </c>
      <c r="E105" s="157"/>
      <c r="F105" s="157"/>
      <c r="G105" s="157"/>
      <c r="H105" s="157"/>
      <c r="I105" s="157"/>
      <c r="J105" s="158">
        <f>J159</f>
        <v>0</v>
      </c>
      <c r="K105" s="155"/>
      <c r="L105" s="159"/>
    </row>
    <row r="106" spans="2:12" s="9" customFormat="1" ht="24.9" customHeight="1">
      <c r="B106" s="148"/>
      <c r="C106" s="149"/>
      <c r="D106" s="150" t="s">
        <v>135</v>
      </c>
      <c r="E106" s="151"/>
      <c r="F106" s="151"/>
      <c r="G106" s="151"/>
      <c r="H106" s="151"/>
      <c r="I106" s="151"/>
      <c r="J106" s="152">
        <f>J166</f>
        <v>0</v>
      </c>
      <c r="K106" s="149"/>
      <c r="L106" s="153"/>
    </row>
    <row r="107" spans="2:12" s="10" customFormat="1" ht="19.95" customHeight="1">
      <c r="B107" s="154"/>
      <c r="C107" s="155"/>
      <c r="D107" s="156" t="s">
        <v>136</v>
      </c>
      <c r="E107" s="157"/>
      <c r="F107" s="157"/>
      <c r="G107" s="157"/>
      <c r="H107" s="157"/>
      <c r="I107" s="157"/>
      <c r="J107" s="158">
        <f>J167</f>
        <v>0</v>
      </c>
      <c r="K107" s="155"/>
      <c r="L107" s="159"/>
    </row>
    <row r="108" spans="2:12" s="10" customFormat="1" ht="19.95" customHeight="1">
      <c r="B108" s="154"/>
      <c r="C108" s="155"/>
      <c r="D108" s="156" t="s">
        <v>137</v>
      </c>
      <c r="E108" s="157"/>
      <c r="F108" s="157"/>
      <c r="G108" s="157"/>
      <c r="H108" s="157"/>
      <c r="I108" s="157"/>
      <c r="J108" s="158">
        <f>J169</f>
        <v>0</v>
      </c>
      <c r="K108" s="155"/>
      <c r="L108" s="159"/>
    </row>
    <row r="109" spans="2:12" s="10" customFormat="1" ht="19.95" customHeight="1">
      <c r="B109" s="154"/>
      <c r="C109" s="155"/>
      <c r="D109" s="156" t="s">
        <v>138</v>
      </c>
      <c r="E109" s="157"/>
      <c r="F109" s="157"/>
      <c r="G109" s="157"/>
      <c r="H109" s="157"/>
      <c r="I109" s="157"/>
      <c r="J109" s="158">
        <f>J171</f>
        <v>0</v>
      </c>
      <c r="K109" s="155"/>
      <c r="L109" s="159"/>
    </row>
    <row r="110" spans="2:12" s="10" customFormat="1" ht="19.95" customHeight="1">
      <c r="B110" s="154"/>
      <c r="C110" s="155"/>
      <c r="D110" s="156" t="s">
        <v>139</v>
      </c>
      <c r="E110" s="157"/>
      <c r="F110" s="157"/>
      <c r="G110" s="157"/>
      <c r="H110" s="157"/>
      <c r="I110" s="157"/>
      <c r="J110" s="158">
        <f>J173</f>
        <v>0</v>
      </c>
      <c r="K110" s="155"/>
      <c r="L110" s="159"/>
    </row>
    <row r="111" spans="1:31" s="2" customFormat="1" ht="21.7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6.9" customHeight="1">
      <c r="A112" s="35"/>
      <c r="B112" s="55"/>
      <c r="C112" s="56"/>
      <c r="D112" s="56"/>
      <c r="E112" s="56"/>
      <c r="F112" s="56"/>
      <c r="G112" s="56"/>
      <c r="H112" s="56"/>
      <c r="I112" s="56"/>
      <c r="J112" s="56"/>
      <c r="K112" s="56"/>
      <c r="L112" s="52"/>
      <c r="S112" s="35"/>
      <c r="T112" s="35"/>
      <c r="U112" s="35"/>
      <c r="V112" s="35"/>
      <c r="W112" s="35"/>
      <c r="X112" s="35"/>
      <c r="Y112" s="35"/>
      <c r="Z112" s="35"/>
      <c r="AA112" s="35"/>
      <c r="AB112" s="35"/>
      <c r="AC112" s="35"/>
      <c r="AD112" s="35"/>
      <c r="AE112" s="35"/>
    </row>
    <row r="116" spans="1:31" s="2" customFormat="1" ht="6.9" customHeight="1">
      <c r="A116" s="35"/>
      <c r="B116" s="57"/>
      <c r="C116" s="58"/>
      <c r="D116" s="58"/>
      <c r="E116" s="58"/>
      <c r="F116" s="58"/>
      <c r="G116" s="58"/>
      <c r="H116" s="58"/>
      <c r="I116" s="58"/>
      <c r="J116" s="58"/>
      <c r="K116" s="58"/>
      <c r="L116" s="52"/>
      <c r="S116" s="35"/>
      <c r="T116" s="35"/>
      <c r="U116" s="35"/>
      <c r="V116" s="35"/>
      <c r="W116" s="35"/>
      <c r="X116" s="35"/>
      <c r="Y116" s="35"/>
      <c r="Z116" s="35"/>
      <c r="AA116" s="35"/>
      <c r="AB116" s="35"/>
      <c r="AC116" s="35"/>
      <c r="AD116" s="35"/>
      <c r="AE116" s="35"/>
    </row>
    <row r="117" spans="1:31" s="2" customFormat="1" ht="24.9" customHeight="1">
      <c r="A117" s="35"/>
      <c r="B117" s="36"/>
      <c r="C117" s="24" t="s">
        <v>140</v>
      </c>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6.9"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2" customHeight="1">
      <c r="A119" s="35"/>
      <c r="B119" s="36"/>
      <c r="C119" s="30" t="s">
        <v>16</v>
      </c>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6.5" customHeight="1">
      <c r="A120" s="35"/>
      <c r="B120" s="36"/>
      <c r="C120" s="37"/>
      <c r="D120" s="37"/>
      <c r="E120" s="617" t="str">
        <f>E7</f>
        <v>III. etapa revitalizace Letního cvičiště Louny</v>
      </c>
      <c r="F120" s="618"/>
      <c r="G120" s="618"/>
      <c r="H120" s="618"/>
      <c r="I120" s="37"/>
      <c r="J120" s="37"/>
      <c r="K120" s="37"/>
      <c r="L120" s="52"/>
      <c r="S120" s="35"/>
      <c r="T120" s="35"/>
      <c r="U120" s="35"/>
      <c r="V120" s="35"/>
      <c r="W120" s="35"/>
      <c r="X120" s="35"/>
      <c r="Y120" s="35"/>
      <c r="Z120" s="35"/>
      <c r="AA120" s="35"/>
      <c r="AB120" s="35"/>
      <c r="AC120" s="35"/>
      <c r="AD120" s="35"/>
      <c r="AE120" s="35"/>
    </row>
    <row r="121" spans="1:31" s="2" customFormat="1" ht="12" customHeight="1">
      <c r="A121" s="35"/>
      <c r="B121" s="36"/>
      <c r="C121" s="30" t="s">
        <v>121</v>
      </c>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16.5" customHeight="1">
      <c r="A122" s="35"/>
      <c r="B122" s="36"/>
      <c r="C122" s="37"/>
      <c r="D122" s="37"/>
      <c r="E122" s="579" t="str">
        <f>E9</f>
        <v>SO-09 - Oplocení</v>
      </c>
      <c r="F122" s="616"/>
      <c r="G122" s="616"/>
      <c r="H122" s="616"/>
      <c r="I122" s="37"/>
      <c r="J122" s="37"/>
      <c r="K122" s="37"/>
      <c r="L122" s="52"/>
      <c r="S122" s="35"/>
      <c r="T122" s="35"/>
      <c r="U122" s="35"/>
      <c r="V122" s="35"/>
      <c r="W122" s="35"/>
      <c r="X122" s="35"/>
      <c r="Y122" s="35"/>
      <c r="Z122" s="35"/>
      <c r="AA122" s="35"/>
      <c r="AB122" s="35"/>
      <c r="AC122" s="35"/>
      <c r="AD122" s="35"/>
      <c r="AE122" s="35"/>
    </row>
    <row r="123" spans="1:31" s="2" customFormat="1" ht="6.9"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12" customHeight="1">
      <c r="A124" s="35"/>
      <c r="B124" s="36"/>
      <c r="C124" s="30" t="s">
        <v>20</v>
      </c>
      <c r="D124" s="37"/>
      <c r="E124" s="37"/>
      <c r="F124" s="28" t="str">
        <f>F12</f>
        <v>Louny</v>
      </c>
      <c r="G124" s="37"/>
      <c r="H124" s="37"/>
      <c r="I124" s="30" t="s">
        <v>22</v>
      </c>
      <c r="J124" s="67" t="str">
        <f>IF(J12="","",J12)</f>
        <v>20. 11. 2020</v>
      </c>
      <c r="K124" s="37"/>
      <c r="L124" s="52"/>
      <c r="S124" s="35"/>
      <c r="T124" s="35"/>
      <c r="U124" s="35"/>
      <c r="V124" s="35"/>
      <c r="W124" s="35"/>
      <c r="X124" s="35"/>
      <c r="Y124" s="35"/>
      <c r="Z124" s="35"/>
      <c r="AA124" s="35"/>
      <c r="AB124" s="35"/>
      <c r="AC124" s="35"/>
      <c r="AD124" s="35"/>
      <c r="AE124" s="35"/>
    </row>
    <row r="125" spans="1:31" s="2" customFormat="1" ht="6.9"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2" customFormat="1" ht="25.65" customHeight="1">
      <c r="A126" s="35"/>
      <c r="B126" s="36"/>
      <c r="C126" s="30" t="s">
        <v>24</v>
      </c>
      <c r="D126" s="37"/>
      <c r="E126" s="37"/>
      <c r="F126" s="28" t="str">
        <f>E15</f>
        <v>Město Louny</v>
      </c>
      <c r="G126" s="37"/>
      <c r="H126" s="37"/>
      <c r="I126" s="30" t="s">
        <v>30</v>
      </c>
      <c r="J126" s="33" t="str">
        <f>E21</f>
        <v>Sportovní projekty s.r.o.</v>
      </c>
      <c r="K126" s="37"/>
      <c r="L126" s="52"/>
      <c r="S126" s="35"/>
      <c r="T126" s="35"/>
      <c r="U126" s="35"/>
      <c r="V126" s="35"/>
      <c r="W126" s="35"/>
      <c r="X126" s="35"/>
      <c r="Y126" s="35"/>
      <c r="Z126" s="35"/>
      <c r="AA126" s="35"/>
      <c r="AB126" s="35"/>
      <c r="AC126" s="35"/>
      <c r="AD126" s="35"/>
      <c r="AE126" s="35"/>
    </row>
    <row r="127" spans="1:31" s="2" customFormat="1" ht="15.15" customHeight="1">
      <c r="A127" s="35"/>
      <c r="B127" s="36"/>
      <c r="C127" s="30" t="s">
        <v>28</v>
      </c>
      <c r="D127" s="37"/>
      <c r="E127" s="37"/>
      <c r="F127" s="28" t="str">
        <f>IF(E18="","",E18)</f>
        <v>Vyplň údaj</v>
      </c>
      <c r="G127" s="37"/>
      <c r="H127" s="37"/>
      <c r="I127" s="30" t="s">
        <v>33</v>
      </c>
      <c r="J127" s="33" t="str">
        <f>E24</f>
        <v>F.Pecka</v>
      </c>
      <c r="K127" s="37"/>
      <c r="L127" s="52"/>
      <c r="S127" s="35"/>
      <c r="T127" s="35"/>
      <c r="U127" s="35"/>
      <c r="V127" s="35"/>
      <c r="W127" s="35"/>
      <c r="X127" s="35"/>
      <c r="Y127" s="35"/>
      <c r="Z127" s="35"/>
      <c r="AA127" s="35"/>
      <c r="AB127" s="35"/>
      <c r="AC127" s="35"/>
      <c r="AD127" s="35"/>
      <c r="AE127" s="35"/>
    </row>
    <row r="128" spans="1:31" s="2" customFormat="1" ht="10.35" customHeight="1">
      <c r="A128" s="35"/>
      <c r="B128" s="36"/>
      <c r="C128" s="37"/>
      <c r="D128" s="37"/>
      <c r="E128" s="37"/>
      <c r="F128" s="37"/>
      <c r="G128" s="37"/>
      <c r="H128" s="37"/>
      <c r="I128" s="37"/>
      <c r="J128" s="37"/>
      <c r="K128" s="37"/>
      <c r="L128" s="52"/>
      <c r="S128" s="35"/>
      <c r="T128" s="35"/>
      <c r="U128" s="35"/>
      <c r="V128" s="35"/>
      <c r="W128" s="35"/>
      <c r="X128" s="35"/>
      <c r="Y128" s="35"/>
      <c r="Z128" s="35"/>
      <c r="AA128" s="35"/>
      <c r="AB128" s="35"/>
      <c r="AC128" s="35"/>
      <c r="AD128" s="35"/>
      <c r="AE128" s="35"/>
    </row>
    <row r="129" spans="1:31" s="11" customFormat="1" ht="29.25" customHeight="1">
      <c r="A129" s="160"/>
      <c r="B129" s="161"/>
      <c r="C129" s="162" t="s">
        <v>141</v>
      </c>
      <c r="D129" s="163" t="s">
        <v>61</v>
      </c>
      <c r="E129" s="163" t="s">
        <v>57</v>
      </c>
      <c r="F129" s="163" t="s">
        <v>58</v>
      </c>
      <c r="G129" s="163" t="s">
        <v>142</v>
      </c>
      <c r="H129" s="163" t="s">
        <v>143</v>
      </c>
      <c r="I129" s="163" t="s">
        <v>144</v>
      </c>
      <c r="J129" s="164" t="s">
        <v>125</v>
      </c>
      <c r="K129" s="165" t="s">
        <v>145</v>
      </c>
      <c r="L129" s="166"/>
      <c r="M129" s="76" t="s">
        <v>1</v>
      </c>
      <c r="N129" s="77" t="s">
        <v>40</v>
      </c>
      <c r="O129" s="77" t="s">
        <v>146</v>
      </c>
      <c r="P129" s="77" t="s">
        <v>147</v>
      </c>
      <c r="Q129" s="77" t="s">
        <v>148</v>
      </c>
      <c r="R129" s="77" t="s">
        <v>149</v>
      </c>
      <c r="S129" s="77" t="s">
        <v>150</v>
      </c>
      <c r="T129" s="78" t="s">
        <v>151</v>
      </c>
      <c r="U129" s="160"/>
      <c r="V129" s="160"/>
      <c r="W129" s="160"/>
      <c r="X129" s="160"/>
      <c r="Y129" s="160"/>
      <c r="Z129" s="160"/>
      <c r="AA129" s="160"/>
      <c r="AB129" s="160"/>
      <c r="AC129" s="160"/>
      <c r="AD129" s="160"/>
      <c r="AE129" s="160"/>
    </row>
    <row r="130" spans="1:63" s="2" customFormat="1" ht="22.8" customHeight="1">
      <c r="A130" s="35"/>
      <c r="B130" s="36"/>
      <c r="C130" s="83" t="s">
        <v>152</v>
      </c>
      <c r="D130" s="37"/>
      <c r="E130" s="37"/>
      <c r="F130" s="37"/>
      <c r="G130" s="37"/>
      <c r="H130" s="37"/>
      <c r="I130" s="37"/>
      <c r="J130" s="167">
        <f>BK130</f>
        <v>0</v>
      </c>
      <c r="K130" s="37"/>
      <c r="L130" s="40"/>
      <c r="M130" s="79"/>
      <c r="N130" s="168"/>
      <c r="O130" s="80"/>
      <c r="P130" s="169">
        <f>P131+P158+P166</f>
        <v>0</v>
      </c>
      <c r="Q130" s="80"/>
      <c r="R130" s="169">
        <f>R131+R158+R166</f>
        <v>20.01955163</v>
      </c>
      <c r="S130" s="80"/>
      <c r="T130" s="170">
        <f>T131+T158+T166</f>
        <v>11.985</v>
      </c>
      <c r="U130" s="35"/>
      <c r="V130" s="35"/>
      <c r="W130" s="35"/>
      <c r="X130" s="35"/>
      <c r="Y130" s="35"/>
      <c r="Z130" s="35"/>
      <c r="AA130" s="35"/>
      <c r="AB130" s="35"/>
      <c r="AC130" s="35"/>
      <c r="AD130" s="35"/>
      <c r="AE130" s="35"/>
      <c r="AT130" s="18" t="s">
        <v>75</v>
      </c>
      <c r="AU130" s="18" t="s">
        <v>127</v>
      </c>
      <c r="BK130" s="171">
        <f>BK131+BK158+BK166</f>
        <v>0</v>
      </c>
    </row>
    <row r="131" spans="2:63" s="12" customFormat="1" ht="25.95" customHeight="1">
      <c r="B131" s="172"/>
      <c r="C131" s="173"/>
      <c r="D131" s="174" t="s">
        <v>75</v>
      </c>
      <c r="E131" s="175" t="s">
        <v>153</v>
      </c>
      <c r="F131" s="175" t="s">
        <v>154</v>
      </c>
      <c r="G131" s="173"/>
      <c r="H131" s="173"/>
      <c r="I131" s="176"/>
      <c r="J131" s="177">
        <f>BK131</f>
        <v>0</v>
      </c>
      <c r="K131" s="173"/>
      <c r="L131" s="178"/>
      <c r="M131" s="179"/>
      <c r="N131" s="180"/>
      <c r="O131" s="180"/>
      <c r="P131" s="181">
        <f>P132+P141+P144+P147+P150+P156</f>
        <v>0</v>
      </c>
      <c r="Q131" s="180"/>
      <c r="R131" s="181">
        <f>R132+R141+R144+R147+R150+R156</f>
        <v>20.01955163</v>
      </c>
      <c r="S131" s="180"/>
      <c r="T131" s="182">
        <f>T132+T141+T144+T147+T150+T156</f>
        <v>11.985</v>
      </c>
      <c r="AR131" s="183" t="s">
        <v>84</v>
      </c>
      <c r="AT131" s="184" t="s">
        <v>75</v>
      </c>
      <c r="AU131" s="184" t="s">
        <v>76</v>
      </c>
      <c r="AY131" s="183" t="s">
        <v>155</v>
      </c>
      <c r="BK131" s="185">
        <f>BK132+BK141+BK144+BK147+BK150+BK156</f>
        <v>0</v>
      </c>
    </row>
    <row r="132" spans="2:63" s="12" customFormat="1" ht="22.8" customHeight="1">
      <c r="B132" s="172"/>
      <c r="C132" s="173"/>
      <c r="D132" s="174" t="s">
        <v>75</v>
      </c>
      <c r="E132" s="186" t="s">
        <v>84</v>
      </c>
      <c r="F132" s="186" t="s">
        <v>156</v>
      </c>
      <c r="G132" s="173"/>
      <c r="H132" s="173"/>
      <c r="I132" s="176"/>
      <c r="J132" s="187">
        <f>BK132</f>
        <v>0</v>
      </c>
      <c r="K132" s="173"/>
      <c r="L132" s="178"/>
      <c r="M132" s="179"/>
      <c r="N132" s="180"/>
      <c r="O132" s="180"/>
      <c r="P132" s="181">
        <f>SUM(P133:P140)</f>
        <v>0</v>
      </c>
      <c r="Q132" s="180"/>
      <c r="R132" s="181">
        <f>SUM(R133:R140)</f>
        <v>0</v>
      </c>
      <c r="S132" s="180"/>
      <c r="T132" s="182">
        <f>SUM(T133:T140)</f>
        <v>11.985</v>
      </c>
      <c r="AR132" s="183" t="s">
        <v>84</v>
      </c>
      <c r="AT132" s="184" t="s">
        <v>75</v>
      </c>
      <c r="AU132" s="184" t="s">
        <v>84</v>
      </c>
      <c r="AY132" s="183" t="s">
        <v>155</v>
      </c>
      <c r="BK132" s="185">
        <f>SUM(BK133:BK140)</f>
        <v>0</v>
      </c>
    </row>
    <row r="133" spans="1:65" s="2" customFormat="1" ht="24.15" customHeight="1">
      <c r="A133" s="35"/>
      <c r="B133" s="36"/>
      <c r="C133" s="188" t="s">
        <v>84</v>
      </c>
      <c r="D133" s="188" t="s">
        <v>157</v>
      </c>
      <c r="E133" s="189" t="s">
        <v>1093</v>
      </c>
      <c r="F133" s="190" t="s">
        <v>1094</v>
      </c>
      <c r="G133" s="191" t="s">
        <v>160</v>
      </c>
      <c r="H133" s="192">
        <v>23.5</v>
      </c>
      <c r="I133" s="193"/>
      <c r="J133" s="194">
        <f>ROUND(I133*H133,2)</f>
        <v>0</v>
      </c>
      <c r="K133" s="195"/>
      <c r="L133" s="40"/>
      <c r="M133" s="196" t="s">
        <v>1</v>
      </c>
      <c r="N133" s="197" t="s">
        <v>41</v>
      </c>
      <c r="O133" s="72"/>
      <c r="P133" s="198">
        <f>O133*H133</f>
        <v>0</v>
      </c>
      <c r="Q133" s="198">
        <v>0</v>
      </c>
      <c r="R133" s="198">
        <f>Q133*H133</f>
        <v>0</v>
      </c>
      <c r="S133" s="198">
        <v>0.29</v>
      </c>
      <c r="T133" s="199">
        <f>S133*H133</f>
        <v>6.8149999999999995</v>
      </c>
      <c r="U133" s="35"/>
      <c r="V133" s="35"/>
      <c r="W133" s="35"/>
      <c r="X133" s="35"/>
      <c r="Y133" s="35"/>
      <c r="Z133" s="35"/>
      <c r="AA133" s="35"/>
      <c r="AB133" s="35"/>
      <c r="AC133" s="35"/>
      <c r="AD133" s="35"/>
      <c r="AE133" s="35"/>
      <c r="AR133" s="200" t="s">
        <v>161</v>
      </c>
      <c r="AT133" s="200" t="s">
        <v>157</v>
      </c>
      <c r="AU133" s="200" t="s">
        <v>86</v>
      </c>
      <c r="AY133" s="18" t="s">
        <v>155</v>
      </c>
      <c r="BE133" s="201">
        <f>IF(N133="základní",J133,0)</f>
        <v>0</v>
      </c>
      <c r="BF133" s="201">
        <f>IF(N133="snížená",J133,0)</f>
        <v>0</v>
      </c>
      <c r="BG133" s="201">
        <f>IF(N133="zákl. přenesená",J133,0)</f>
        <v>0</v>
      </c>
      <c r="BH133" s="201">
        <f>IF(N133="sníž. přenesená",J133,0)</f>
        <v>0</v>
      </c>
      <c r="BI133" s="201">
        <f>IF(N133="nulová",J133,0)</f>
        <v>0</v>
      </c>
      <c r="BJ133" s="18" t="s">
        <v>84</v>
      </c>
      <c r="BK133" s="201">
        <f>ROUND(I133*H133,2)</f>
        <v>0</v>
      </c>
      <c r="BL133" s="18" t="s">
        <v>161</v>
      </c>
      <c r="BM133" s="200" t="s">
        <v>1095</v>
      </c>
    </row>
    <row r="134" spans="2:51" s="13" customFormat="1" ht="12">
      <c r="B134" s="202"/>
      <c r="C134" s="203"/>
      <c r="D134" s="204" t="s">
        <v>163</v>
      </c>
      <c r="E134" s="205" t="s">
        <v>1</v>
      </c>
      <c r="F134" s="206" t="s">
        <v>1096</v>
      </c>
      <c r="G134" s="203"/>
      <c r="H134" s="207">
        <v>23.5</v>
      </c>
      <c r="I134" s="208"/>
      <c r="J134" s="203"/>
      <c r="K134" s="203"/>
      <c r="L134" s="209"/>
      <c r="M134" s="210"/>
      <c r="N134" s="211"/>
      <c r="O134" s="211"/>
      <c r="P134" s="211"/>
      <c r="Q134" s="211"/>
      <c r="R134" s="211"/>
      <c r="S134" s="211"/>
      <c r="T134" s="212"/>
      <c r="AT134" s="213" t="s">
        <v>163</v>
      </c>
      <c r="AU134" s="213" t="s">
        <v>86</v>
      </c>
      <c r="AV134" s="13" t="s">
        <v>86</v>
      </c>
      <c r="AW134" s="13" t="s">
        <v>32</v>
      </c>
      <c r="AX134" s="13" t="s">
        <v>84</v>
      </c>
      <c r="AY134" s="213" t="s">
        <v>155</v>
      </c>
    </row>
    <row r="135" spans="1:65" s="2" customFormat="1" ht="16.5" customHeight="1">
      <c r="A135" s="35"/>
      <c r="B135" s="36"/>
      <c r="C135" s="188" t="s">
        <v>86</v>
      </c>
      <c r="D135" s="188" t="s">
        <v>157</v>
      </c>
      <c r="E135" s="189" t="s">
        <v>1097</v>
      </c>
      <c r="F135" s="190" t="s">
        <v>1098</v>
      </c>
      <c r="G135" s="191" t="s">
        <v>160</v>
      </c>
      <c r="H135" s="192">
        <v>23.5</v>
      </c>
      <c r="I135" s="193"/>
      <c r="J135" s="194">
        <f>ROUND(I135*H135,2)</f>
        <v>0</v>
      </c>
      <c r="K135" s="195"/>
      <c r="L135" s="40"/>
      <c r="M135" s="196" t="s">
        <v>1</v>
      </c>
      <c r="N135" s="197" t="s">
        <v>41</v>
      </c>
      <c r="O135" s="72"/>
      <c r="P135" s="198">
        <f>O135*H135</f>
        <v>0</v>
      </c>
      <c r="Q135" s="198">
        <v>0</v>
      </c>
      <c r="R135" s="198">
        <f>Q135*H135</f>
        <v>0</v>
      </c>
      <c r="S135" s="198">
        <v>0.22</v>
      </c>
      <c r="T135" s="199">
        <f>S135*H135</f>
        <v>5.17</v>
      </c>
      <c r="U135" s="35"/>
      <c r="V135" s="35"/>
      <c r="W135" s="35"/>
      <c r="X135" s="35"/>
      <c r="Y135" s="35"/>
      <c r="Z135" s="35"/>
      <c r="AA135" s="35"/>
      <c r="AB135" s="35"/>
      <c r="AC135" s="35"/>
      <c r="AD135" s="35"/>
      <c r="AE135" s="35"/>
      <c r="AR135" s="200" t="s">
        <v>161</v>
      </c>
      <c r="AT135" s="200" t="s">
        <v>157</v>
      </c>
      <c r="AU135" s="200" t="s">
        <v>86</v>
      </c>
      <c r="AY135" s="18" t="s">
        <v>155</v>
      </c>
      <c r="BE135" s="201">
        <f>IF(N135="základní",J135,0)</f>
        <v>0</v>
      </c>
      <c r="BF135" s="201">
        <f>IF(N135="snížená",J135,0)</f>
        <v>0</v>
      </c>
      <c r="BG135" s="201">
        <f>IF(N135="zákl. přenesená",J135,0)</f>
        <v>0</v>
      </c>
      <c r="BH135" s="201">
        <f>IF(N135="sníž. přenesená",J135,0)</f>
        <v>0</v>
      </c>
      <c r="BI135" s="201">
        <f>IF(N135="nulová",J135,0)</f>
        <v>0</v>
      </c>
      <c r="BJ135" s="18" t="s">
        <v>84</v>
      </c>
      <c r="BK135" s="201">
        <f>ROUND(I135*H135,2)</f>
        <v>0</v>
      </c>
      <c r="BL135" s="18" t="s">
        <v>161</v>
      </c>
      <c r="BM135" s="200" t="s">
        <v>1099</v>
      </c>
    </row>
    <row r="136" spans="2:51" s="13" customFormat="1" ht="12">
      <c r="B136" s="202"/>
      <c r="C136" s="203"/>
      <c r="D136" s="204" t="s">
        <v>163</v>
      </c>
      <c r="E136" s="205" t="s">
        <v>1</v>
      </c>
      <c r="F136" s="206" t="s">
        <v>1096</v>
      </c>
      <c r="G136" s="203"/>
      <c r="H136" s="207">
        <v>23.5</v>
      </c>
      <c r="I136" s="208"/>
      <c r="J136" s="203"/>
      <c r="K136" s="203"/>
      <c r="L136" s="209"/>
      <c r="M136" s="210"/>
      <c r="N136" s="211"/>
      <c r="O136" s="211"/>
      <c r="P136" s="211"/>
      <c r="Q136" s="211"/>
      <c r="R136" s="211"/>
      <c r="S136" s="211"/>
      <c r="T136" s="212"/>
      <c r="AT136" s="213" t="s">
        <v>163</v>
      </c>
      <c r="AU136" s="213" t="s">
        <v>86</v>
      </c>
      <c r="AV136" s="13" t="s">
        <v>86</v>
      </c>
      <c r="AW136" s="13" t="s">
        <v>32</v>
      </c>
      <c r="AX136" s="13" t="s">
        <v>84</v>
      </c>
      <c r="AY136" s="213" t="s">
        <v>155</v>
      </c>
    </row>
    <row r="137" spans="1:65" s="2" customFormat="1" ht="24.15" customHeight="1">
      <c r="A137" s="35"/>
      <c r="B137" s="36"/>
      <c r="C137" s="188" t="s">
        <v>169</v>
      </c>
      <c r="D137" s="188" t="s">
        <v>157</v>
      </c>
      <c r="E137" s="189" t="s">
        <v>418</v>
      </c>
      <c r="F137" s="190" t="s">
        <v>419</v>
      </c>
      <c r="G137" s="191" t="s">
        <v>181</v>
      </c>
      <c r="H137" s="192">
        <v>2.592</v>
      </c>
      <c r="I137" s="193"/>
      <c r="J137" s="194">
        <f>ROUND(I137*H137,2)</f>
        <v>0</v>
      </c>
      <c r="K137" s="195"/>
      <c r="L137" s="40"/>
      <c r="M137" s="196" t="s">
        <v>1</v>
      </c>
      <c r="N137" s="197" t="s">
        <v>41</v>
      </c>
      <c r="O137" s="72"/>
      <c r="P137" s="198">
        <f>O137*H137</f>
        <v>0</v>
      </c>
      <c r="Q137" s="198">
        <v>0</v>
      </c>
      <c r="R137" s="198">
        <f>Q137*H137</f>
        <v>0</v>
      </c>
      <c r="S137" s="198">
        <v>0</v>
      </c>
      <c r="T137" s="199">
        <f>S137*H137</f>
        <v>0</v>
      </c>
      <c r="U137" s="35"/>
      <c r="V137" s="35"/>
      <c r="W137" s="35"/>
      <c r="X137" s="35"/>
      <c r="Y137" s="35"/>
      <c r="Z137" s="35"/>
      <c r="AA137" s="35"/>
      <c r="AB137" s="35"/>
      <c r="AC137" s="35"/>
      <c r="AD137" s="35"/>
      <c r="AE137" s="35"/>
      <c r="AR137" s="200" t="s">
        <v>161</v>
      </c>
      <c r="AT137" s="200" t="s">
        <v>157</v>
      </c>
      <c r="AU137" s="200" t="s">
        <v>86</v>
      </c>
      <c r="AY137" s="18" t="s">
        <v>155</v>
      </c>
      <c r="BE137" s="201">
        <f>IF(N137="základní",J137,0)</f>
        <v>0</v>
      </c>
      <c r="BF137" s="201">
        <f>IF(N137="snížená",J137,0)</f>
        <v>0</v>
      </c>
      <c r="BG137" s="201">
        <f>IF(N137="zákl. přenesená",J137,0)</f>
        <v>0</v>
      </c>
      <c r="BH137" s="201">
        <f>IF(N137="sníž. přenesená",J137,0)</f>
        <v>0</v>
      </c>
      <c r="BI137" s="201">
        <f>IF(N137="nulová",J137,0)</f>
        <v>0</v>
      </c>
      <c r="BJ137" s="18" t="s">
        <v>84</v>
      </c>
      <c r="BK137" s="201">
        <f>ROUND(I137*H137,2)</f>
        <v>0</v>
      </c>
      <c r="BL137" s="18" t="s">
        <v>161</v>
      </c>
      <c r="BM137" s="200" t="s">
        <v>1100</v>
      </c>
    </row>
    <row r="138" spans="2:51" s="13" customFormat="1" ht="12">
      <c r="B138" s="202"/>
      <c r="C138" s="203"/>
      <c r="D138" s="204" t="s">
        <v>163</v>
      </c>
      <c r="E138" s="205" t="s">
        <v>1</v>
      </c>
      <c r="F138" s="206" t="s">
        <v>1101</v>
      </c>
      <c r="G138" s="203"/>
      <c r="H138" s="207">
        <v>2.592</v>
      </c>
      <c r="I138" s="208"/>
      <c r="J138" s="203"/>
      <c r="K138" s="203"/>
      <c r="L138" s="209"/>
      <c r="M138" s="210"/>
      <c r="N138" s="211"/>
      <c r="O138" s="211"/>
      <c r="P138" s="211"/>
      <c r="Q138" s="211"/>
      <c r="R138" s="211"/>
      <c r="S138" s="211"/>
      <c r="T138" s="212"/>
      <c r="AT138" s="213" t="s">
        <v>163</v>
      </c>
      <c r="AU138" s="213" t="s">
        <v>86</v>
      </c>
      <c r="AV138" s="13" t="s">
        <v>86</v>
      </c>
      <c r="AW138" s="13" t="s">
        <v>32</v>
      </c>
      <c r="AX138" s="13" t="s">
        <v>84</v>
      </c>
      <c r="AY138" s="213" t="s">
        <v>155</v>
      </c>
    </row>
    <row r="139" spans="1:65" s="2" customFormat="1" ht="33" customHeight="1">
      <c r="A139" s="35"/>
      <c r="B139" s="36"/>
      <c r="C139" s="188" t="s">
        <v>161</v>
      </c>
      <c r="D139" s="188" t="s">
        <v>157</v>
      </c>
      <c r="E139" s="189" t="s">
        <v>213</v>
      </c>
      <c r="F139" s="190" t="s">
        <v>214</v>
      </c>
      <c r="G139" s="191" t="s">
        <v>181</v>
      </c>
      <c r="H139" s="192">
        <v>2.592</v>
      </c>
      <c r="I139" s="193"/>
      <c r="J139" s="194">
        <f>ROUND(I139*H139,2)</f>
        <v>0</v>
      </c>
      <c r="K139" s="195"/>
      <c r="L139" s="40"/>
      <c r="M139" s="196" t="s">
        <v>1</v>
      </c>
      <c r="N139" s="197" t="s">
        <v>41</v>
      </c>
      <c r="O139" s="72"/>
      <c r="P139" s="198">
        <f>O139*H139</f>
        <v>0</v>
      </c>
      <c r="Q139" s="198">
        <v>0</v>
      </c>
      <c r="R139" s="198">
        <f>Q139*H139</f>
        <v>0</v>
      </c>
      <c r="S139" s="198">
        <v>0</v>
      </c>
      <c r="T139" s="199">
        <f>S139*H139</f>
        <v>0</v>
      </c>
      <c r="U139" s="35"/>
      <c r="V139" s="35"/>
      <c r="W139" s="35"/>
      <c r="X139" s="35"/>
      <c r="Y139" s="35"/>
      <c r="Z139" s="35"/>
      <c r="AA139" s="35"/>
      <c r="AB139" s="35"/>
      <c r="AC139" s="35"/>
      <c r="AD139" s="35"/>
      <c r="AE139" s="35"/>
      <c r="AR139" s="200" t="s">
        <v>161</v>
      </c>
      <c r="AT139" s="200" t="s">
        <v>157</v>
      </c>
      <c r="AU139" s="200" t="s">
        <v>86</v>
      </c>
      <c r="AY139" s="18" t="s">
        <v>155</v>
      </c>
      <c r="BE139" s="201">
        <f>IF(N139="základní",J139,0)</f>
        <v>0</v>
      </c>
      <c r="BF139" s="201">
        <f>IF(N139="snížená",J139,0)</f>
        <v>0</v>
      </c>
      <c r="BG139" s="201">
        <f>IF(N139="zákl. přenesená",J139,0)</f>
        <v>0</v>
      </c>
      <c r="BH139" s="201">
        <f>IF(N139="sníž. přenesená",J139,0)</f>
        <v>0</v>
      </c>
      <c r="BI139" s="201">
        <f>IF(N139="nulová",J139,0)</f>
        <v>0</v>
      </c>
      <c r="BJ139" s="18" t="s">
        <v>84</v>
      </c>
      <c r="BK139" s="201">
        <f>ROUND(I139*H139,2)</f>
        <v>0</v>
      </c>
      <c r="BL139" s="18" t="s">
        <v>161</v>
      </c>
      <c r="BM139" s="200" t="s">
        <v>1102</v>
      </c>
    </row>
    <row r="140" spans="1:65" s="2" customFormat="1" ht="16.5" customHeight="1">
      <c r="A140" s="35"/>
      <c r="B140" s="36"/>
      <c r="C140" s="188" t="s">
        <v>178</v>
      </c>
      <c r="D140" s="188" t="s">
        <v>157</v>
      </c>
      <c r="E140" s="189" t="s">
        <v>219</v>
      </c>
      <c r="F140" s="190" t="s">
        <v>220</v>
      </c>
      <c r="G140" s="191" t="s">
        <v>181</v>
      </c>
      <c r="H140" s="192">
        <v>2.592</v>
      </c>
      <c r="I140" s="193"/>
      <c r="J140" s="194">
        <f>ROUND(I140*H140,2)</f>
        <v>0</v>
      </c>
      <c r="K140" s="195"/>
      <c r="L140" s="40"/>
      <c r="M140" s="196" t="s">
        <v>1</v>
      </c>
      <c r="N140" s="197" t="s">
        <v>41</v>
      </c>
      <c r="O140" s="72"/>
      <c r="P140" s="198">
        <f>O140*H140</f>
        <v>0</v>
      </c>
      <c r="Q140" s="198">
        <v>0</v>
      </c>
      <c r="R140" s="198">
        <f>Q140*H140</f>
        <v>0</v>
      </c>
      <c r="S140" s="198">
        <v>0</v>
      </c>
      <c r="T140" s="199">
        <f>S140*H140</f>
        <v>0</v>
      </c>
      <c r="U140" s="35"/>
      <c r="V140" s="35"/>
      <c r="W140" s="35"/>
      <c r="X140" s="35"/>
      <c r="Y140" s="35"/>
      <c r="Z140" s="35"/>
      <c r="AA140" s="35"/>
      <c r="AB140" s="35"/>
      <c r="AC140" s="35"/>
      <c r="AD140" s="35"/>
      <c r="AE140" s="35"/>
      <c r="AR140" s="200" t="s">
        <v>161</v>
      </c>
      <c r="AT140" s="200" t="s">
        <v>157</v>
      </c>
      <c r="AU140" s="200" t="s">
        <v>86</v>
      </c>
      <c r="AY140" s="18" t="s">
        <v>155</v>
      </c>
      <c r="BE140" s="201">
        <f>IF(N140="základní",J140,0)</f>
        <v>0</v>
      </c>
      <c r="BF140" s="201">
        <f>IF(N140="snížená",J140,0)</f>
        <v>0</v>
      </c>
      <c r="BG140" s="201">
        <f>IF(N140="zákl. přenesená",J140,0)</f>
        <v>0</v>
      </c>
      <c r="BH140" s="201">
        <f>IF(N140="sníž. přenesená",J140,0)</f>
        <v>0</v>
      </c>
      <c r="BI140" s="201">
        <f>IF(N140="nulová",J140,0)</f>
        <v>0</v>
      </c>
      <c r="BJ140" s="18" t="s">
        <v>84</v>
      </c>
      <c r="BK140" s="201">
        <f>ROUND(I140*H140,2)</f>
        <v>0</v>
      </c>
      <c r="BL140" s="18" t="s">
        <v>161</v>
      </c>
      <c r="BM140" s="200" t="s">
        <v>1103</v>
      </c>
    </row>
    <row r="141" spans="2:63" s="12" customFormat="1" ht="22.8" customHeight="1">
      <c r="B141" s="172"/>
      <c r="C141" s="173"/>
      <c r="D141" s="174" t="s">
        <v>75</v>
      </c>
      <c r="E141" s="186" t="s">
        <v>86</v>
      </c>
      <c r="F141" s="186" t="s">
        <v>473</v>
      </c>
      <c r="G141" s="173"/>
      <c r="H141" s="173"/>
      <c r="I141" s="176"/>
      <c r="J141" s="187">
        <f>BK141</f>
        <v>0</v>
      </c>
      <c r="K141" s="173"/>
      <c r="L141" s="178"/>
      <c r="M141" s="179"/>
      <c r="N141" s="180"/>
      <c r="O141" s="180"/>
      <c r="P141" s="181">
        <f>SUM(P142:P143)</f>
        <v>0</v>
      </c>
      <c r="Q141" s="180"/>
      <c r="R141" s="181">
        <f>SUM(R142:R143)</f>
        <v>5.7578716299999995</v>
      </c>
      <c r="S141" s="180"/>
      <c r="T141" s="182">
        <f>SUM(T142:T143)</f>
        <v>0</v>
      </c>
      <c r="AR141" s="183" t="s">
        <v>84</v>
      </c>
      <c r="AT141" s="184" t="s">
        <v>75</v>
      </c>
      <c r="AU141" s="184" t="s">
        <v>84</v>
      </c>
      <c r="AY141" s="183" t="s">
        <v>155</v>
      </c>
      <c r="BK141" s="185">
        <f>SUM(BK142:BK143)</f>
        <v>0</v>
      </c>
    </row>
    <row r="142" spans="1:65" s="2" customFormat="1" ht="16.5" customHeight="1">
      <c r="A142" s="35"/>
      <c r="B142" s="36"/>
      <c r="C142" s="188" t="s">
        <v>207</v>
      </c>
      <c r="D142" s="188" t="s">
        <v>157</v>
      </c>
      <c r="E142" s="189" t="s">
        <v>487</v>
      </c>
      <c r="F142" s="190" t="s">
        <v>488</v>
      </c>
      <c r="G142" s="191" t="s">
        <v>181</v>
      </c>
      <c r="H142" s="192">
        <v>2.347</v>
      </c>
      <c r="I142" s="193"/>
      <c r="J142" s="194">
        <f>ROUND(I142*H142,2)</f>
        <v>0</v>
      </c>
      <c r="K142" s="195"/>
      <c r="L142" s="40"/>
      <c r="M142" s="196" t="s">
        <v>1</v>
      </c>
      <c r="N142" s="197" t="s">
        <v>41</v>
      </c>
      <c r="O142" s="72"/>
      <c r="P142" s="198">
        <f>O142*H142</f>
        <v>0</v>
      </c>
      <c r="Q142" s="198">
        <v>2.45329</v>
      </c>
      <c r="R142" s="198">
        <f>Q142*H142</f>
        <v>5.7578716299999995</v>
      </c>
      <c r="S142" s="198">
        <v>0</v>
      </c>
      <c r="T142" s="199">
        <f>S142*H142</f>
        <v>0</v>
      </c>
      <c r="U142" s="35"/>
      <c r="V142" s="35"/>
      <c r="W142" s="35"/>
      <c r="X142" s="35"/>
      <c r="Y142" s="35"/>
      <c r="Z142" s="35"/>
      <c r="AA142" s="35"/>
      <c r="AB142" s="35"/>
      <c r="AC142" s="35"/>
      <c r="AD142" s="35"/>
      <c r="AE142" s="35"/>
      <c r="AR142" s="200" t="s">
        <v>161</v>
      </c>
      <c r="AT142" s="200" t="s">
        <v>157</v>
      </c>
      <c r="AU142" s="200" t="s">
        <v>86</v>
      </c>
      <c r="AY142" s="18" t="s">
        <v>155</v>
      </c>
      <c r="BE142" s="201">
        <f>IF(N142="základní",J142,0)</f>
        <v>0</v>
      </c>
      <c r="BF142" s="201">
        <f>IF(N142="snížená",J142,0)</f>
        <v>0</v>
      </c>
      <c r="BG142" s="201">
        <f>IF(N142="zákl. přenesená",J142,0)</f>
        <v>0</v>
      </c>
      <c r="BH142" s="201">
        <f>IF(N142="sníž. přenesená",J142,0)</f>
        <v>0</v>
      </c>
      <c r="BI142" s="201">
        <f>IF(N142="nulová",J142,0)</f>
        <v>0</v>
      </c>
      <c r="BJ142" s="18" t="s">
        <v>84</v>
      </c>
      <c r="BK142" s="201">
        <f>ROUND(I142*H142,2)</f>
        <v>0</v>
      </c>
      <c r="BL142" s="18" t="s">
        <v>161</v>
      </c>
      <c r="BM142" s="200" t="s">
        <v>1104</v>
      </c>
    </row>
    <row r="143" spans="2:51" s="13" customFormat="1" ht="12">
      <c r="B143" s="202"/>
      <c r="C143" s="203"/>
      <c r="D143" s="204" t="s">
        <v>163</v>
      </c>
      <c r="E143" s="205" t="s">
        <v>1</v>
      </c>
      <c r="F143" s="206" t="s">
        <v>1105</v>
      </c>
      <c r="G143" s="203"/>
      <c r="H143" s="207">
        <v>2.347</v>
      </c>
      <c r="I143" s="208"/>
      <c r="J143" s="203"/>
      <c r="K143" s="203"/>
      <c r="L143" s="209"/>
      <c r="M143" s="210"/>
      <c r="N143" s="211"/>
      <c r="O143" s="211"/>
      <c r="P143" s="211"/>
      <c r="Q143" s="211"/>
      <c r="R143" s="211"/>
      <c r="S143" s="211"/>
      <c r="T143" s="212"/>
      <c r="AT143" s="213" t="s">
        <v>163</v>
      </c>
      <c r="AU143" s="213" t="s">
        <v>86</v>
      </c>
      <c r="AV143" s="13" t="s">
        <v>86</v>
      </c>
      <c r="AW143" s="13" t="s">
        <v>32</v>
      </c>
      <c r="AX143" s="13" t="s">
        <v>84</v>
      </c>
      <c r="AY143" s="213" t="s">
        <v>155</v>
      </c>
    </row>
    <row r="144" spans="2:63" s="12" customFormat="1" ht="22.8" customHeight="1">
      <c r="B144" s="172"/>
      <c r="C144" s="173"/>
      <c r="D144" s="174" t="s">
        <v>75</v>
      </c>
      <c r="E144" s="186" t="s">
        <v>178</v>
      </c>
      <c r="F144" s="186" t="s">
        <v>574</v>
      </c>
      <c r="G144" s="173"/>
      <c r="H144" s="173"/>
      <c r="I144" s="176"/>
      <c r="J144" s="187">
        <f>BK144</f>
        <v>0</v>
      </c>
      <c r="K144" s="173"/>
      <c r="L144" s="178"/>
      <c r="M144" s="179"/>
      <c r="N144" s="180"/>
      <c r="O144" s="180"/>
      <c r="P144" s="181">
        <f>SUM(P145:P146)</f>
        <v>0</v>
      </c>
      <c r="Q144" s="180"/>
      <c r="R144" s="181">
        <f>SUM(R145:R146)</f>
        <v>14.26168</v>
      </c>
      <c r="S144" s="180"/>
      <c r="T144" s="182">
        <f>SUM(T145:T146)</f>
        <v>0</v>
      </c>
      <c r="AR144" s="183" t="s">
        <v>84</v>
      </c>
      <c r="AT144" s="184" t="s">
        <v>75</v>
      </c>
      <c r="AU144" s="184" t="s">
        <v>84</v>
      </c>
      <c r="AY144" s="183" t="s">
        <v>155</v>
      </c>
      <c r="BK144" s="185">
        <f>SUM(BK145:BK146)</f>
        <v>0</v>
      </c>
    </row>
    <row r="145" spans="1:65" s="2" customFormat="1" ht="24.15" customHeight="1">
      <c r="A145" s="35"/>
      <c r="B145" s="36"/>
      <c r="C145" s="188" t="s">
        <v>212</v>
      </c>
      <c r="D145" s="188" t="s">
        <v>157</v>
      </c>
      <c r="E145" s="189" t="s">
        <v>586</v>
      </c>
      <c r="F145" s="190" t="s">
        <v>587</v>
      </c>
      <c r="G145" s="191" t="s">
        <v>160</v>
      </c>
      <c r="H145" s="192">
        <v>23.5</v>
      </c>
      <c r="I145" s="193"/>
      <c r="J145" s="194">
        <f>ROUND(I145*H145,2)</f>
        <v>0</v>
      </c>
      <c r="K145" s="195"/>
      <c r="L145" s="40"/>
      <c r="M145" s="196" t="s">
        <v>1</v>
      </c>
      <c r="N145" s="197" t="s">
        <v>41</v>
      </c>
      <c r="O145" s="72"/>
      <c r="P145" s="198">
        <f>O145*H145</f>
        <v>0</v>
      </c>
      <c r="Q145" s="198">
        <v>0.46</v>
      </c>
      <c r="R145" s="198">
        <f>Q145*H145</f>
        <v>10.81</v>
      </c>
      <c r="S145" s="198">
        <v>0</v>
      </c>
      <c r="T145" s="199">
        <f>S145*H145</f>
        <v>0</v>
      </c>
      <c r="U145" s="35"/>
      <c r="V145" s="35"/>
      <c r="W145" s="35"/>
      <c r="X145" s="35"/>
      <c r="Y145" s="35"/>
      <c r="Z145" s="35"/>
      <c r="AA145" s="35"/>
      <c r="AB145" s="35"/>
      <c r="AC145" s="35"/>
      <c r="AD145" s="35"/>
      <c r="AE145" s="35"/>
      <c r="AR145" s="200" t="s">
        <v>161</v>
      </c>
      <c r="AT145" s="200" t="s">
        <v>157</v>
      </c>
      <c r="AU145" s="200" t="s">
        <v>86</v>
      </c>
      <c r="AY145" s="18" t="s">
        <v>155</v>
      </c>
      <c r="BE145" s="201">
        <f>IF(N145="základní",J145,0)</f>
        <v>0</v>
      </c>
      <c r="BF145" s="201">
        <f>IF(N145="snížená",J145,0)</f>
        <v>0</v>
      </c>
      <c r="BG145" s="201">
        <f>IF(N145="zákl. přenesená",J145,0)</f>
        <v>0</v>
      </c>
      <c r="BH145" s="201">
        <f>IF(N145="sníž. přenesená",J145,0)</f>
        <v>0</v>
      </c>
      <c r="BI145" s="201">
        <f>IF(N145="nulová",J145,0)</f>
        <v>0</v>
      </c>
      <c r="BJ145" s="18" t="s">
        <v>84</v>
      </c>
      <c r="BK145" s="201">
        <f>ROUND(I145*H145,2)</f>
        <v>0</v>
      </c>
      <c r="BL145" s="18" t="s">
        <v>161</v>
      </c>
      <c r="BM145" s="200" t="s">
        <v>1106</v>
      </c>
    </row>
    <row r="146" spans="1:65" s="2" customFormat="1" ht="24.15" customHeight="1">
      <c r="A146" s="35"/>
      <c r="B146" s="36"/>
      <c r="C146" s="188" t="s">
        <v>218</v>
      </c>
      <c r="D146" s="188" t="s">
        <v>157</v>
      </c>
      <c r="E146" s="189" t="s">
        <v>589</v>
      </c>
      <c r="F146" s="190" t="s">
        <v>590</v>
      </c>
      <c r="G146" s="191" t="s">
        <v>160</v>
      </c>
      <c r="H146" s="192">
        <v>23.5</v>
      </c>
      <c r="I146" s="193"/>
      <c r="J146" s="194">
        <f>ROUND(I146*H146,2)</f>
        <v>0</v>
      </c>
      <c r="K146" s="195"/>
      <c r="L146" s="40"/>
      <c r="M146" s="196" t="s">
        <v>1</v>
      </c>
      <c r="N146" s="197" t="s">
        <v>41</v>
      </c>
      <c r="O146" s="72"/>
      <c r="P146" s="198">
        <f>O146*H146</f>
        <v>0</v>
      </c>
      <c r="Q146" s="198">
        <v>0.14688</v>
      </c>
      <c r="R146" s="198">
        <f>Q146*H146</f>
        <v>3.45168</v>
      </c>
      <c r="S146" s="198">
        <v>0</v>
      </c>
      <c r="T146" s="199">
        <f>S146*H146</f>
        <v>0</v>
      </c>
      <c r="U146" s="35"/>
      <c r="V146" s="35"/>
      <c r="W146" s="35"/>
      <c r="X146" s="35"/>
      <c r="Y146" s="35"/>
      <c r="Z146" s="35"/>
      <c r="AA146" s="35"/>
      <c r="AB146" s="35"/>
      <c r="AC146" s="35"/>
      <c r="AD146" s="35"/>
      <c r="AE146" s="35"/>
      <c r="AR146" s="200" t="s">
        <v>161</v>
      </c>
      <c r="AT146" s="200" t="s">
        <v>157</v>
      </c>
      <c r="AU146" s="200" t="s">
        <v>86</v>
      </c>
      <c r="AY146" s="18" t="s">
        <v>155</v>
      </c>
      <c r="BE146" s="201">
        <f>IF(N146="základní",J146,0)</f>
        <v>0</v>
      </c>
      <c r="BF146" s="201">
        <f>IF(N146="snížená",J146,0)</f>
        <v>0</v>
      </c>
      <c r="BG146" s="201">
        <f>IF(N146="zákl. přenesená",J146,0)</f>
        <v>0</v>
      </c>
      <c r="BH146" s="201">
        <f>IF(N146="sníž. přenesená",J146,0)</f>
        <v>0</v>
      </c>
      <c r="BI146" s="201">
        <f>IF(N146="nulová",J146,0)</f>
        <v>0</v>
      </c>
      <c r="BJ146" s="18" t="s">
        <v>84</v>
      </c>
      <c r="BK146" s="201">
        <f>ROUND(I146*H146,2)</f>
        <v>0</v>
      </c>
      <c r="BL146" s="18" t="s">
        <v>161</v>
      </c>
      <c r="BM146" s="200" t="s">
        <v>1107</v>
      </c>
    </row>
    <row r="147" spans="2:63" s="12" customFormat="1" ht="22.8" customHeight="1">
      <c r="B147" s="172"/>
      <c r="C147" s="173"/>
      <c r="D147" s="174" t="s">
        <v>75</v>
      </c>
      <c r="E147" s="186" t="s">
        <v>222</v>
      </c>
      <c r="F147" s="186" t="s">
        <v>223</v>
      </c>
      <c r="G147" s="173"/>
      <c r="H147" s="173"/>
      <c r="I147" s="176"/>
      <c r="J147" s="187">
        <f>BK147</f>
        <v>0</v>
      </c>
      <c r="K147" s="173"/>
      <c r="L147" s="178"/>
      <c r="M147" s="179"/>
      <c r="N147" s="180"/>
      <c r="O147" s="180"/>
      <c r="P147" s="181">
        <f>SUM(P148:P149)</f>
        <v>0</v>
      </c>
      <c r="Q147" s="180"/>
      <c r="R147" s="181">
        <f>SUM(R148:R149)</f>
        <v>0</v>
      </c>
      <c r="S147" s="180"/>
      <c r="T147" s="182">
        <f>SUM(T148:T149)</f>
        <v>0</v>
      </c>
      <c r="AR147" s="183" t="s">
        <v>84</v>
      </c>
      <c r="AT147" s="184" t="s">
        <v>75</v>
      </c>
      <c r="AU147" s="184" t="s">
        <v>84</v>
      </c>
      <c r="AY147" s="183" t="s">
        <v>155</v>
      </c>
      <c r="BK147" s="185">
        <f>SUM(BK148:BK149)</f>
        <v>0</v>
      </c>
    </row>
    <row r="148" spans="1:65" s="2" customFormat="1" ht="21.75" customHeight="1">
      <c r="A148" s="35"/>
      <c r="B148" s="36"/>
      <c r="C148" s="188" t="s">
        <v>222</v>
      </c>
      <c r="D148" s="188" t="s">
        <v>157</v>
      </c>
      <c r="E148" s="189" t="s">
        <v>1108</v>
      </c>
      <c r="F148" s="190" t="s">
        <v>1109</v>
      </c>
      <c r="G148" s="191" t="s">
        <v>176</v>
      </c>
      <c r="H148" s="192">
        <v>116.5</v>
      </c>
      <c r="I148" s="193"/>
      <c r="J148" s="194">
        <f>ROUND(I148*H148,2)</f>
        <v>0</v>
      </c>
      <c r="K148" s="195"/>
      <c r="L148" s="40"/>
      <c r="M148" s="196" t="s">
        <v>1</v>
      </c>
      <c r="N148" s="197" t="s">
        <v>41</v>
      </c>
      <c r="O148" s="72"/>
      <c r="P148" s="198">
        <f>O148*H148</f>
        <v>0</v>
      </c>
      <c r="Q148" s="198">
        <v>0</v>
      </c>
      <c r="R148" s="198">
        <f>Q148*H148</f>
        <v>0</v>
      </c>
      <c r="S148" s="198">
        <v>0</v>
      </c>
      <c r="T148" s="199">
        <f>S148*H148</f>
        <v>0</v>
      </c>
      <c r="U148" s="35"/>
      <c r="V148" s="35"/>
      <c r="W148" s="35"/>
      <c r="X148" s="35"/>
      <c r="Y148" s="35"/>
      <c r="Z148" s="35"/>
      <c r="AA148" s="35"/>
      <c r="AB148" s="35"/>
      <c r="AC148" s="35"/>
      <c r="AD148" s="35"/>
      <c r="AE148" s="35"/>
      <c r="AR148" s="200" t="s">
        <v>161</v>
      </c>
      <c r="AT148" s="200" t="s">
        <v>157</v>
      </c>
      <c r="AU148" s="200" t="s">
        <v>86</v>
      </c>
      <c r="AY148" s="18" t="s">
        <v>155</v>
      </c>
      <c r="BE148" s="201">
        <f>IF(N148="základní",J148,0)</f>
        <v>0</v>
      </c>
      <c r="BF148" s="201">
        <f>IF(N148="snížená",J148,0)</f>
        <v>0</v>
      </c>
      <c r="BG148" s="201">
        <f>IF(N148="zákl. přenesená",J148,0)</f>
        <v>0</v>
      </c>
      <c r="BH148" s="201">
        <f>IF(N148="sníž. přenesená",J148,0)</f>
        <v>0</v>
      </c>
      <c r="BI148" s="201">
        <f>IF(N148="nulová",J148,0)</f>
        <v>0</v>
      </c>
      <c r="BJ148" s="18" t="s">
        <v>84</v>
      </c>
      <c r="BK148" s="201">
        <f>ROUND(I148*H148,2)</f>
        <v>0</v>
      </c>
      <c r="BL148" s="18" t="s">
        <v>161</v>
      </c>
      <c r="BM148" s="200" t="s">
        <v>1110</v>
      </c>
    </row>
    <row r="149" spans="2:51" s="13" customFormat="1" ht="12">
      <c r="B149" s="202"/>
      <c r="C149" s="203"/>
      <c r="D149" s="204" t="s">
        <v>163</v>
      </c>
      <c r="E149" s="205" t="s">
        <v>1</v>
      </c>
      <c r="F149" s="206" t="s">
        <v>1111</v>
      </c>
      <c r="G149" s="203"/>
      <c r="H149" s="207">
        <v>116.5</v>
      </c>
      <c r="I149" s="208"/>
      <c r="J149" s="203"/>
      <c r="K149" s="203"/>
      <c r="L149" s="209"/>
      <c r="M149" s="210"/>
      <c r="N149" s="211"/>
      <c r="O149" s="211"/>
      <c r="P149" s="211"/>
      <c r="Q149" s="211"/>
      <c r="R149" s="211"/>
      <c r="S149" s="211"/>
      <c r="T149" s="212"/>
      <c r="AT149" s="213" t="s">
        <v>163</v>
      </c>
      <c r="AU149" s="213" t="s">
        <v>86</v>
      </c>
      <c r="AV149" s="13" t="s">
        <v>86</v>
      </c>
      <c r="AW149" s="13" t="s">
        <v>32</v>
      </c>
      <c r="AX149" s="13" t="s">
        <v>84</v>
      </c>
      <c r="AY149" s="213" t="s">
        <v>155</v>
      </c>
    </row>
    <row r="150" spans="2:63" s="12" customFormat="1" ht="22.8" customHeight="1">
      <c r="B150" s="172"/>
      <c r="C150" s="173"/>
      <c r="D150" s="174" t="s">
        <v>75</v>
      </c>
      <c r="E150" s="186" t="s">
        <v>302</v>
      </c>
      <c r="F150" s="186" t="s">
        <v>303</v>
      </c>
      <c r="G150" s="173"/>
      <c r="H150" s="173"/>
      <c r="I150" s="176"/>
      <c r="J150" s="187">
        <f>BK150</f>
        <v>0</v>
      </c>
      <c r="K150" s="173"/>
      <c r="L150" s="178"/>
      <c r="M150" s="179"/>
      <c r="N150" s="180"/>
      <c r="O150" s="180"/>
      <c r="P150" s="181">
        <f>SUM(P151:P155)</f>
        <v>0</v>
      </c>
      <c r="Q150" s="180"/>
      <c r="R150" s="181">
        <f>SUM(R151:R155)</f>
        <v>0</v>
      </c>
      <c r="S150" s="180"/>
      <c r="T150" s="182">
        <f>SUM(T151:T155)</f>
        <v>0</v>
      </c>
      <c r="AR150" s="183" t="s">
        <v>84</v>
      </c>
      <c r="AT150" s="184" t="s">
        <v>75</v>
      </c>
      <c r="AU150" s="184" t="s">
        <v>84</v>
      </c>
      <c r="AY150" s="183" t="s">
        <v>155</v>
      </c>
      <c r="BK150" s="185">
        <f>SUM(BK151:BK155)</f>
        <v>0</v>
      </c>
    </row>
    <row r="151" spans="1:65" s="2" customFormat="1" ht="16.5" customHeight="1">
      <c r="A151" s="35"/>
      <c r="B151" s="36"/>
      <c r="C151" s="188" t="s">
        <v>228</v>
      </c>
      <c r="D151" s="188" t="s">
        <v>157</v>
      </c>
      <c r="E151" s="189" t="s">
        <v>1112</v>
      </c>
      <c r="F151" s="190" t="s">
        <v>1113</v>
      </c>
      <c r="G151" s="191" t="s">
        <v>258</v>
      </c>
      <c r="H151" s="192">
        <v>11.985</v>
      </c>
      <c r="I151" s="193"/>
      <c r="J151" s="194">
        <f>ROUND(I151*H151,2)</f>
        <v>0</v>
      </c>
      <c r="K151" s="195"/>
      <c r="L151" s="40"/>
      <c r="M151" s="196" t="s">
        <v>1</v>
      </c>
      <c r="N151" s="197" t="s">
        <v>41</v>
      </c>
      <c r="O151" s="72"/>
      <c r="P151" s="198">
        <f>O151*H151</f>
        <v>0</v>
      </c>
      <c r="Q151" s="198">
        <v>0</v>
      </c>
      <c r="R151" s="198">
        <f>Q151*H151</f>
        <v>0</v>
      </c>
      <c r="S151" s="198">
        <v>0</v>
      </c>
      <c r="T151" s="199">
        <f>S151*H151</f>
        <v>0</v>
      </c>
      <c r="U151" s="35"/>
      <c r="V151" s="35"/>
      <c r="W151" s="35"/>
      <c r="X151" s="35"/>
      <c r="Y151" s="35"/>
      <c r="Z151" s="35"/>
      <c r="AA151" s="35"/>
      <c r="AB151" s="35"/>
      <c r="AC151" s="35"/>
      <c r="AD151" s="35"/>
      <c r="AE151" s="35"/>
      <c r="AR151" s="200" t="s">
        <v>161</v>
      </c>
      <c r="AT151" s="200" t="s">
        <v>157</v>
      </c>
      <c r="AU151" s="200" t="s">
        <v>86</v>
      </c>
      <c r="AY151" s="18" t="s">
        <v>155</v>
      </c>
      <c r="BE151" s="201">
        <f>IF(N151="základní",J151,0)</f>
        <v>0</v>
      </c>
      <c r="BF151" s="201">
        <f>IF(N151="snížená",J151,0)</f>
        <v>0</v>
      </c>
      <c r="BG151" s="201">
        <f>IF(N151="zákl. přenesená",J151,0)</f>
        <v>0</v>
      </c>
      <c r="BH151" s="201">
        <f>IF(N151="sníž. přenesená",J151,0)</f>
        <v>0</v>
      </c>
      <c r="BI151" s="201">
        <f>IF(N151="nulová",J151,0)</f>
        <v>0</v>
      </c>
      <c r="BJ151" s="18" t="s">
        <v>84</v>
      </c>
      <c r="BK151" s="201">
        <f>ROUND(I151*H151,2)</f>
        <v>0</v>
      </c>
      <c r="BL151" s="18" t="s">
        <v>161</v>
      </c>
      <c r="BM151" s="200" t="s">
        <v>1114</v>
      </c>
    </row>
    <row r="152" spans="1:65" s="2" customFormat="1" ht="24.15" customHeight="1">
      <c r="A152" s="35"/>
      <c r="B152" s="36"/>
      <c r="C152" s="188" t="s">
        <v>233</v>
      </c>
      <c r="D152" s="188" t="s">
        <v>157</v>
      </c>
      <c r="E152" s="189" t="s">
        <v>1115</v>
      </c>
      <c r="F152" s="190" t="s">
        <v>1116</v>
      </c>
      <c r="G152" s="191" t="s">
        <v>258</v>
      </c>
      <c r="H152" s="192">
        <v>227.715</v>
      </c>
      <c r="I152" s="193"/>
      <c r="J152" s="194">
        <f>ROUND(I152*H152,2)</f>
        <v>0</v>
      </c>
      <c r="K152" s="195"/>
      <c r="L152" s="40"/>
      <c r="M152" s="196" t="s">
        <v>1</v>
      </c>
      <c r="N152" s="197" t="s">
        <v>41</v>
      </c>
      <c r="O152" s="72"/>
      <c r="P152" s="198">
        <f>O152*H152</f>
        <v>0</v>
      </c>
      <c r="Q152" s="198">
        <v>0</v>
      </c>
      <c r="R152" s="198">
        <f>Q152*H152</f>
        <v>0</v>
      </c>
      <c r="S152" s="198">
        <v>0</v>
      </c>
      <c r="T152" s="199">
        <f>S152*H152</f>
        <v>0</v>
      </c>
      <c r="U152" s="35"/>
      <c r="V152" s="35"/>
      <c r="W152" s="35"/>
      <c r="X152" s="35"/>
      <c r="Y152" s="35"/>
      <c r="Z152" s="35"/>
      <c r="AA152" s="35"/>
      <c r="AB152" s="35"/>
      <c r="AC152" s="35"/>
      <c r="AD152" s="35"/>
      <c r="AE152" s="35"/>
      <c r="AR152" s="200" t="s">
        <v>161</v>
      </c>
      <c r="AT152" s="200" t="s">
        <v>157</v>
      </c>
      <c r="AU152" s="200" t="s">
        <v>86</v>
      </c>
      <c r="AY152" s="18" t="s">
        <v>155</v>
      </c>
      <c r="BE152" s="201">
        <f>IF(N152="základní",J152,0)</f>
        <v>0</v>
      </c>
      <c r="BF152" s="201">
        <f>IF(N152="snížená",J152,0)</f>
        <v>0</v>
      </c>
      <c r="BG152" s="201">
        <f>IF(N152="zákl. přenesená",J152,0)</f>
        <v>0</v>
      </c>
      <c r="BH152" s="201">
        <f>IF(N152="sníž. přenesená",J152,0)</f>
        <v>0</v>
      </c>
      <c r="BI152" s="201">
        <f>IF(N152="nulová",J152,0)</f>
        <v>0</v>
      </c>
      <c r="BJ152" s="18" t="s">
        <v>84</v>
      </c>
      <c r="BK152" s="201">
        <f>ROUND(I152*H152,2)</f>
        <v>0</v>
      </c>
      <c r="BL152" s="18" t="s">
        <v>161</v>
      </c>
      <c r="BM152" s="200" t="s">
        <v>1117</v>
      </c>
    </row>
    <row r="153" spans="2:51" s="13" customFormat="1" ht="12">
      <c r="B153" s="202"/>
      <c r="C153" s="203"/>
      <c r="D153" s="204" t="s">
        <v>163</v>
      </c>
      <c r="E153" s="205" t="s">
        <v>1</v>
      </c>
      <c r="F153" s="206" t="s">
        <v>1118</v>
      </c>
      <c r="G153" s="203"/>
      <c r="H153" s="207">
        <v>227.715</v>
      </c>
      <c r="I153" s="208"/>
      <c r="J153" s="203"/>
      <c r="K153" s="203"/>
      <c r="L153" s="209"/>
      <c r="M153" s="210"/>
      <c r="N153" s="211"/>
      <c r="O153" s="211"/>
      <c r="P153" s="211"/>
      <c r="Q153" s="211"/>
      <c r="R153" s="211"/>
      <c r="S153" s="211"/>
      <c r="T153" s="212"/>
      <c r="AT153" s="213" t="s">
        <v>163</v>
      </c>
      <c r="AU153" s="213" t="s">
        <v>86</v>
      </c>
      <c r="AV153" s="13" t="s">
        <v>86</v>
      </c>
      <c r="AW153" s="13" t="s">
        <v>32</v>
      </c>
      <c r="AX153" s="13" t="s">
        <v>84</v>
      </c>
      <c r="AY153" s="213" t="s">
        <v>155</v>
      </c>
    </row>
    <row r="154" spans="1:65" s="2" customFormat="1" ht="24.15" customHeight="1">
      <c r="A154" s="35"/>
      <c r="B154" s="36"/>
      <c r="C154" s="188" t="s">
        <v>237</v>
      </c>
      <c r="D154" s="188" t="s">
        <v>157</v>
      </c>
      <c r="E154" s="189" t="s">
        <v>1119</v>
      </c>
      <c r="F154" s="190" t="s">
        <v>1120</v>
      </c>
      <c r="G154" s="191" t="s">
        <v>258</v>
      </c>
      <c r="H154" s="192">
        <v>11.985</v>
      </c>
      <c r="I154" s="193"/>
      <c r="J154" s="194">
        <f>ROUND(I154*H154,2)</f>
        <v>0</v>
      </c>
      <c r="K154" s="195"/>
      <c r="L154" s="40"/>
      <c r="M154" s="196" t="s">
        <v>1</v>
      </c>
      <c r="N154" s="197" t="s">
        <v>41</v>
      </c>
      <c r="O154" s="72"/>
      <c r="P154" s="198">
        <f>O154*H154</f>
        <v>0</v>
      </c>
      <c r="Q154" s="198">
        <v>0</v>
      </c>
      <c r="R154" s="198">
        <f>Q154*H154</f>
        <v>0</v>
      </c>
      <c r="S154" s="198">
        <v>0</v>
      </c>
      <c r="T154" s="199">
        <f>S154*H154</f>
        <v>0</v>
      </c>
      <c r="U154" s="35"/>
      <c r="V154" s="35"/>
      <c r="W154" s="35"/>
      <c r="X154" s="35"/>
      <c r="Y154" s="35"/>
      <c r="Z154" s="35"/>
      <c r="AA154" s="35"/>
      <c r="AB154" s="35"/>
      <c r="AC154" s="35"/>
      <c r="AD154" s="35"/>
      <c r="AE154" s="35"/>
      <c r="AR154" s="200" t="s">
        <v>161</v>
      </c>
      <c r="AT154" s="200" t="s">
        <v>157</v>
      </c>
      <c r="AU154" s="200" t="s">
        <v>86</v>
      </c>
      <c r="AY154" s="18" t="s">
        <v>155</v>
      </c>
      <c r="BE154" s="201">
        <f>IF(N154="základní",J154,0)</f>
        <v>0</v>
      </c>
      <c r="BF154" s="201">
        <f>IF(N154="snížená",J154,0)</f>
        <v>0</v>
      </c>
      <c r="BG154" s="201">
        <f>IF(N154="zákl. přenesená",J154,0)</f>
        <v>0</v>
      </c>
      <c r="BH154" s="201">
        <f>IF(N154="sníž. přenesená",J154,0)</f>
        <v>0</v>
      </c>
      <c r="BI154" s="201">
        <f>IF(N154="nulová",J154,0)</f>
        <v>0</v>
      </c>
      <c r="BJ154" s="18" t="s">
        <v>84</v>
      </c>
      <c r="BK154" s="201">
        <f>ROUND(I154*H154,2)</f>
        <v>0</v>
      </c>
      <c r="BL154" s="18" t="s">
        <v>161</v>
      </c>
      <c r="BM154" s="200" t="s">
        <v>1121</v>
      </c>
    </row>
    <row r="155" spans="1:65" s="2" customFormat="1" ht="33" customHeight="1">
      <c r="A155" s="35"/>
      <c r="B155" s="36"/>
      <c r="C155" s="188" t="s">
        <v>242</v>
      </c>
      <c r="D155" s="188" t="s">
        <v>157</v>
      </c>
      <c r="E155" s="189" t="s">
        <v>1122</v>
      </c>
      <c r="F155" s="190" t="s">
        <v>1123</v>
      </c>
      <c r="G155" s="191" t="s">
        <v>258</v>
      </c>
      <c r="H155" s="192">
        <v>11.985</v>
      </c>
      <c r="I155" s="193"/>
      <c r="J155" s="194">
        <f>ROUND(I155*H155,2)</f>
        <v>0</v>
      </c>
      <c r="K155" s="195"/>
      <c r="L155" s="40"/>
      <c r="M155" s="196" t="s">
        <v>1</v>
      </c>
      <c r="N155" s="197" t="s">
        <v>41</v>
      </c>
      <c r="O155" s="72"/>
      <c r="P155" s="198">
        <f>O155*H155</f>
        <v>0</v>
      </c>
      <c r="Q155" s="198">
        <v>0</v>
      </c>
      <c r="R155" s="198">
        <f>Q155*H155</f>
        <v>0</v>
      </c>
      <c r="S155" s="198">
        <v>0</v>
      </c>
      <c r="T155" s="199">
        <f>S155*H155</f>
        <v>0</v>
      </c>
      <c r="U155" s="35"/>
      <c r="V155" s="35"/>
      <c r="W155" s="35"/>
      <c r="X155" s="35"/>
      <c r="Y155" s="35"/>
      <c r="Z155" s="35"/>
      <c r="AA155" s="35"/>
      <c r="AB155" s="35"/>
      <c r="AC155" s="35"/>
      <c r="AD155" s="35"/>
      <c r="AE155" s="35"/>
      <c r="AR155" s="200" t="s">
        <v>161</v>
      </c>
      <c r="AT155" s="200" t="s">
        <v>157</v>
      </c>
      <c r="AU155" s="200" t="s">
        <v>86</v>
      </c>
      <c r="AY155" s="18" t="s">
        <v>155</v>
      </c>
      <c r="BE155" s="201">
        <f>IF(N155="základní",J155,0)</f>
        <v>0</v>
      </c>
      <c r="BF155" s="201">
        <f>IF(N155="snížená",J155,0)</f>
        <v>0</v>
      </c>
      <c r="BG155" s="201">
        <f>IF(N155="zákl. přenesená",J155,0)</f>
        <v>0</v>
      </c>
      <c r="BH155" s="201">
        <f>IF(N155="sníž. přenesená",J155,0)</f>
        <v>0</v>
      </c>
      <c r="BI155" s="201">
        <f>IF(N155="nulová",J155,0)</f>
        <v>0</v>
      </c>
      <c r="BJ155" s="18" t="s">
        <v>84</v>
      </c>
      <c r="BK155" s="201">
        <f>ROUND(I155*H155,2)</f>
        <v>0</v>
      </c>
      <c r="BL155" s="18" t="s">
        <v>161</v>
      </c>
      <c r="BM155" s="200" t="s">
        <v>1124</v>
      </c>
    </row>
    <row r="156" spans="2:63" s="12" customFormat="1" ht="22.8" customHeight="1">
      <c r="B156" s="172"/>
      <c r="C156" s="173"/>
      <c r="D156" s="174" t="s">
        <v>75</v>
      </c>
      <c r="E156" s="186" t="s">
        <v>343</v>
      </c>
      <c r="F156" s="186" t="s">
        <v>344</v>
      </c>
      <c r="G156" s="173"/>
      <c r="H156" s="173"/>
      <c r="I156" s="176"/>
      <c r="J156" s="187">
        <f>BK156</f>
        <v>0</v>
      </c>
      <c r="K156" s="173"/>
      <c r="L156" s="178"/>
      <c r="M156" s="179"/>
      <c r="N156" s="180"/>
      <c r="O156" s="180"/>
      <c r="P156" s="181">
        <f>P157</f>
        <v>0</v>
      </c>
      <c r="Q156" s="180"/>
      <c r="R156" s="181">
        <f>R157</f>
        <v>0</v>
      </c>
      <c r="S156" s="180"/>
      <c r="T156" s="182">
        <f>T157</f>
        <v>0</v>
      </c>
      <c r="AR156" s="183" t="s">
        <v>84</v>
      </c>
      <c r="AT156" s="184" t="s">
        <v>75</v>
      </c>
      <c r="AU156" s="184" t="s">
        <v>84</v>
      </c>
      <c r="AY156" s="183" t="s">
        <v>155</v>
      </c>
      <c r="BK156" s="185">
        <f>BK157</f>
        <v>0</v>
      </c>
    </row>
    <row r="157" spans="1:65" s="2" customFormat="1" ht="33" customHeight="1">
      <c r="A157" s="35"/>
      <c r="B157" s="36"/>
      <c r="C157" s="188" t="s">
        <v>247</v>
      </c>
      <c r="D157" s="188" t="s">
        <v>157</v>
      </c>
      <c r="E157" s="189" t="s">
        <v>1125</v>
      </c>
      <c r="F157" s="190" t="s">
        <v>1126</v>
      </c>
      <c r="G157" s="191" t="s">
        <v>258</v>
      </c>
      <c r="H157" s="192">
        <v>20.02</v>
      </c>
      <c r="I157" s="193"/>
      <c r="J157" s="194">
        <f>ROUND(I157*H157,2)</f>
        <v>0</v>
      </c>
      <c r="K157" s="195"/>
      <c r="L157" s="40"/>
      <c r="M157" s="196" t="s">
        <v>1</v>
      </c>
      <c r="N157" s="197" t="s">
        <v>41</v>
      </c>
      <c r="O157" s="72"/>
      <c r="P157" s="198">
        <f>O157*H157</f>
        <v>0</v>
      </c>
      <c r="Q157" s="198">
        <v>0</v>
      </c>
      <c r="R157" s="198">
        <f>Q157*H157</f>
        <v>0</v>
      </c>
      <c r="S157" s="198">
        <v>0</v>
      </c>
      <c r="T157" s="199">
        <f>S157*H157</f>
        <v>0</v>
      </c>
      <c r="U157" s="35"/>
      <c r="V157" s="35"/>
      <c r="W157" s="35"/>
      <c r="X157" s="35"/>
      <c r="Y157" s="35"/>
      <c r="Z157" s="35"/>
      <c r="AA157" s="35"/>
      <c r="AB157" s="35"/>
      <c r="AC157" s="35"/>
      <c r="AD157" s="35"/>
      <c r="AE157" s="35"/>
      <c r="AR157" s="200" t="s">
        <v>161</v>
      </c>
      <c r="AT157" s="200" t="s">
        <v>157</v>
      </c>
      <c r="AU157" s="200" t="s">
        <v>86</v>
      </c>
      <c r="AY157" s="18" t="s">
        <v>155</v>
      </c>
      <c r="BE157" s="201">
        <f>IF(N157="základní",J157,0)</f>
        <v>0</v>
      </c>
      <c r="BF157" s="201">
        <f>IF(N157="snížená",J157,0)</f>
        <v>0</v>
      </c>
      <c r="BG157" s="201">
        <f>IF(N157="zákl. přenesená",J157,0)</f>
        <v>0</v>
      </c>
      <c r="BH157" s="201">
        <f>IF(N157="sníž. přenesená",J157,0)</f>
        <v>0</v>
      </c>
      <c r="BI157" s="201">
        <f>IF(N157="nulová",J157,0)</f>
        <v>0</v>
      </c>
      <c r="BJ157" s="18" t="s">
        <v>84</v>
      </c>
      <c r="BK157" s="201">
        <f>ROUND(I157*H157,2)</f>
        <v>0</v>
      </c>
      <c r="BL157" s="18" t="s">
        <v>161</v>
      </c>
      <c r="BM157" s="200" t="s">
        <v>1127</v>
      </c>
    </row>
    <row r="158" spans="2:63" s="12" customFormat="1" ht="25.95" customHeight="1">
      <c r="B158" s="172"/>
      <c r="C158" s="173"/>
      <c r="D158" s="174" t="s">
        <v>75</v>
      </c>
      <c r="E158" s="175" t="s">
        <v>349</v>
      </c>
      <c r="F158" s="175" t="s">
        <v>350</v>
      </c>
      <c r="G158" s="173"/>
      <c r="H158" s="173"/>
      <c r="I158" s="176"/>
      <c r="J158" s="177">
        <f>BK158</f>
        <v>0</v>
      </c>
      <c r="K158" s="173"/>
      <c r="L158" s="178"/>
      <c r="M158" s="179"/>
      <c r="N158" s="180"/>
      <c r="O158" s="180"/>
      <c r="P158" s="181">
        <f>P159</f>
        <v>0</v>
      </c>
      <c r="Q158" s="180"/>
      <c r="R158" s="181">
        <f>R159</f>
        <v>0</v>
      </c>
      <c r="S158" s="180"/>
      <c r="T158" s="182">
        <f>T159</f>
        <v>0</v>
      </c>
      <c r="AR158" s="183" t="s">
        <v>86</v>
      </c>
      <c r="AT158" s="184" t="s">
        <v>75</v>
      </c>
      <c r="AU158" s="184" t="s">
        <v>76</v>
      </c>
      <c r="AY158" s="183" t="s">
        <v>155</v>
      </c>
      <c r="BK158" s="185">
        <f>BK159</f>
        <v>0</v>
      </c>
    </row>
    <row r="159" spans="2:63" s="12" customFormat="1" ht="22.8" customHeight="1">
      <c r="B159" s="172"/>
      <c r="C159" s="173"/>
      <c r="D159" s="174" t="s">
        <v>75</v>
      </c>
      <c r="E159" s="186" t="s">
        <v>351</v>
      </c>
      <c r="F159" s="186" t="s">
        <v>352</v>
      </c>
      <c r="G159" s="173"/>
      <c r="H159" s="173"/>
      <c r="I159" s="176"/>
      <c r="J159" s="187">
        <f>BK159</f>
        <v>0</v>
      </c>
      <c r="K159" s="173"/>
      <c r="L159" s="178"/>
      <c r="M159" s="179"/>
      <c r="N159" s="180"/>
      <c r="O159" s="180"/>
      <c r="P159" s="181">
        <f>SUM(P160:P165)</f>
        <v>0</v>
      </c>
      <c r="Q159" s="180"/>
      <c r="R159" s="181">
        <f>SUM(R160:R165)</f>
        <v>0</v>
      </c>
      <c r="S159" s="180"/>
      <c r="T159" s="182">
        <f>SUM(T160:T165)</f>
        <v>0</v>
      </c>
      <c r="AR159" s="183" t="s">
        <v>86</v>
      </c>
      <c r="AT159" s="184" t="s">
        <v>75</v>
      </c>
      <c r="AU159" s="184" t="s">
        <v>84</v>
      </c>
      <c r="AY159" s="183" t="s">
        <v>155</v>
      </c>
      <c r="BK159" s="185">
        <f>SUM(BK160:BK165)</f>
        <v>0</v>
      </c>
    </row>
    <row r="160" spans="1:65" s="2" customFormat="1" ht="37.8" customHeight="1">
      <c r="A160" s="35"/>
      <c r="B160" s="36"/>
      <c r="C160" s="188" t="s">
        <v>8</v>
      </c>
      <c r="D160" s="188" t="s">
        <v>157</v>
      </c>
      <c r="E160" s="189" t="s">
        <v>1128</v>
      </c>
      <c r="F160" s="190" t="s">
        <v>1129</v>
      </c>
      <c r="G160" s="191" t="s">
        <v>300</v>
      </c>
      <c r="H160" s="192">
        <v>1</v>
      </c>
      <c r="I160" s="193"/>
      <c r="J160" s="194">
        <f aca="true" t="shared" si="0" ref="J160:J165">ROUND(I160*H160,2)</f>
        <v>0</v>
      </c>
      <c r="K160" s="195"/>
      <c r="L160" s="40"/>
      <c r="M160" s="196" t="s">
        <v>1</v>
      </c>
      <c r="N160" s="197" t="s">
        <v>41</v>
      </c>
      <c r="O160" s="72"/>
      <c r="P160" s="198">
        <f aca="true" t="shared" si="1" ref="P160:P165">O160*H160</f>
        <v>0</v>
      </c>
      <c r="Q160" s="198">
        <v>0</v>
      </c>
      <c r="R160" s="198">
        <f aca="true" t="shared" si="2" ref="R160:R165">Q160*H160</f>
        <v>0</v>
      </c>
      <c r="S160" s="198">
        <v>0</v>
      </c>
      <c r="T160" s="199">
        <f aca="true" t="shared" si="3" ref="T160:T165">S160*H160</f>
        <v>0</v>
      </c>
      <c r="U160" s="35"/>
      <c r="V160" s="35"/>
      <c r="W160" s="35"/>
      <c r="X160" s="35"/>
      <c r="Y160" s="35"/>
      <c r="Z160" s="35"/>
      <c r="AA160" s="35"/>
      <c r="AB160" s="35"/>
      <c r="AC160" s="35"/>
      <c r="AD160" s="35"/>
      <c r="AE160" s="35"/>
      <c r="AR160" s="200" t="s">
        <v>255</v>
      </c>
      <c r="AT160" s="200" t="s">
        <v>157</v>
      </c>
      <c r="AU160" s="200" t="s">
        <v>86</v>
      </c>
      <c r="AY160" s="18" t="s">
        <v>155</v>
      </c>
      <c r="BE160" s="201">
        <f aca="true" t="shared" si="4" ref="BE160:BE165">IF(N160="základní",J160,0)</f>
        <v>0</v>
      </c>
      <c r="BF160" s="201">
        <f aca="true" t="shared" si="5" ref="BF160:BF165">IF(N160="snížená",J160,0)</f>
        <v>0</v>
      </c>
      <c r="BG160" s="201">
        <f aca="true" t="shared" si="6" ref="BG160:BG165">IF(N160="zákl. přenesená",J160,0)</f>
        <v>0</v>
      </c>
      <c r="BH160" s="201">
        <f aca="true" t="shared" si="7" ref="BH160:BH165">IF(N160="sníž. přenesená",J160,0)</f>
        <v>0</v>
      </c>
      <c r="BI160" s="201">
        <f aca="true" t="shared" si="8" ref="BI160:BI165">IF(N160="nulová",J160,0)</f>
        <v>0</v>
      </c>
      <c r="BJ160" s="18" t="s">
        <v>84</v>
      </c>
      <c r="BK160" s="201">
        <f aca="true" t="shared" si="9" ref="BK160:BK165">ROUND(I160*H160,2)</f>
        <v>0</v>
      </c>
      <c r="BL160" s="18" t="s">
        <v>255</v>
      </c>
      <c r="BM160" s="200" t="s">
        <v>1130</v>
      </c>
    </row>
    <row r="161" spans="1:65" s="2" customFormat="1" ht="37.8" customHeight="1">
      <c r="A161" s="35"/>
      <c r="B161" s="36"/>
      <c r="C161" s="188" t="s">
        <v>255</v>
      </c>
      <c r="D161" s="188" t="s">
        <v>157</v>
      </c>
      <c r="E161" s="189" t="s">
        <v>1131</v>
      </c>
      <c r="F161" s="190" t="s">
        <v>1132</v>
      </c>
      <c r="G161" s="191" t="s">
        <v>300</v>
      </c>
      <c r="H161" s="192">
        <v>1</v>
      </c>
      <c r="I161" s="193"/>
      <c r="J161" s="194">
        <f t="shared" si="0"/>
        <v>0</v>
      </c>
      <c r="K161" s="195"/>
      <c r="L161" s="40"/>
      <c r="M161" s="196" t="s">
        <v>1</v>
      </c>
      <c r="N161" s="197" t="s">
        <v>41</v>
      </c>
      <c r="O161" s="72"/>
      <c r="P161" s="198">
        <f t="shared" si="1"/>
        <v>0</v>
      </c>
      <c r="Q161" s="198">
        <v>0</v>
      </c>
      <c r="R161" s="198">
        <f t="shared" si="2"/>
        <v>0</v>
      </c>
      <c r="S161" s="198">
        <v>0</v>
      </c>
      <c r="T161" s="199">
        <f t="shared" si="3"/>
        <v>0</v>
      </c>
      <c r="U161" s="35"/>
      <c r="V161" s="35"/>
      <c r="W161" s="35"/>
      <c r="X161" s="35"/>
      <c r="Y161" s="35"/>
      <c r="Z161" s="35"/>
      <c r="AA161" s="35"/>
      <c r="AB161" s="35"/>
      <c r="AC161" s="35"/>
      <c r="AD161" s="35"/>
      <c r="AE161" s="35"/>
      <c r="AR161" s="200" t="s">
        <v>255</v>
      </c>
      <c r="AT161" s="200" t="s">
        <v>157</v>
      </c>
      <c r="AU161" s="200" t="s">
        <v>86</v>
      </c>
      <c r="AY161" s="18" t="s">
        <v>155</v>
      </c>
      <c r="BE161" s="201">
        <f t="shared" si="4"/>
        <v>0</v>
      </c>
      <c r="BF161" s="201">
        <f t="shared" si="5"/>
        <v>0</v>
      </c>
      <c r="BG161" s="201">
        <f t="shared" si="6"/>
        <v>0</v>
      </c>
      <c r="BH161" s="201">
        <f t="shared" si="7"/>
        <v>0</v>
      </c>
      <c r="BI161" s="201">
        <f t="shared" si="8"/>
        <v>0</v>
      </c>
      <c r="BJ161" s="18" t="s">
        <v>84</v>
      </c>
      <c r="BK161" s="201">
        <f t="shared" si="9"/>
        <v>0</v>
      </c>
      <c r="BL161" s="18" t="s">
        <v>255</v>
      </c>
      <c r="BM161" s="200" t="s">
        <v>1133</v>
      </c>
    </row>
    <row r="162" spans="1:65" s="2" customFormat="1" ht="37.8" customHeight="1">
      <c r="A162" s="35"/>
      <c r="B162" s="36"/>
      <c r="C162" s="188" t="s">
        <v>274</v>
      </c>
      <c r="D162" s="188" t="s">
        <v>157</v>
      </c>
      <c r="E162" s="189" t="s">
        <v>1134</v>
      </c>
      <c r="F162" s="190" t="s">
        <v>1135</v>
      </c>
      <c r="G162" s="191" t="s">
        <v>300</v>
      </c>
      <c r="H162" s="192">
        <v>1</v>
      </c>
      <c r="I162" s="193"/>
      <c r="J162" s="194">
        <f t="shared" si="0"/>
        <v>0</v>
      </c>
      <c r="K162" s="195"/>
      <c r="L162" s="40"/>
      <c r="M162" s="196" t="s">
        <v>1</v>
      </c>
      <c r="N162" s="197" t="s">
        <v>41</v>
      </c>
      <c r="O162" s="72"/>
      <c r="P162" s="198">
        <f t="shared" si="1"/>
        <v>0</v>
      </c>
      <c r="Q162" s="198">
        <v>0</v>
      </c>
      <c r="R162" s="198">
        <f t="shared" si="2"/>
        <v>0</v>
      </c>
      <c r="S162" s="198">
        <v>0</v>
      </c>
      <c r="T162" s="199">
        <f t="shared" si="3"/>
        <v>0</v>
      </c>
      <c r="U162" s="35"/>
      <c r="V162" s="35"/>
      <c r="W162" s="35"/>
      <c r="X162" s="35"/>
      <c r="Y162" s="35"/>
      <c r="Z162" s="35"/>
      <c r="AA162" s="35"/>
      <c r="AB162" s="35"/>
      <c r="AC162" s="35"/>
      <c r="AD162" s="35"/>
      <c r="AE162" s="35"/>
      <c r="AR162" s="200" t="s">
        <v>255</v>
      </c>
      <c r="AT162" s="200" t="s">
        <v>157</v>
      </c>
      <c r="AU162" s="200" t="s">
        <v>86</v>
      </c>
      <c r="AY162" s="18" t="s">
        <v>155</v>
      </c>
      <c r="BE162" s="201">
        <f t="shared" si="4"/>
        <v>0</v>
      </c>
      <c r="BF162" s="201">
        <f t="shared" si="5"/>
        <v>0</v>
      </c>
      <c r="BG162" s="201">
        <f t="shared" si="6"/>
        <v>0</v>
      </c>
      <c r="BH162" s="201">
        <f t="shared" si="7"/>
        <v>0</v>
      </c>
      <c r="BI162" s="201">
        <f t="shared" si="8"/>
        <v>0</v>
      </c>
      <c r="BJ162" s="18" t="s">
        <v>84</v>
      </c>
      <c r="BK162" s="201">
        <f t="shared" si="9"/>
        <v>0</v>
      </c>
      <c r="BL162" s="18" t="s">
        <v>255</v>
      </c>
      <c r="BM162" s="200" t="s">
        <v>1136</v>
      </c>
    </row>
    <row r="163" spans="1:65" s="2" customFormat="1" ht="24.15" customHeight="1">
      <c r="A163" s="35"/>
      <c r="B163" s="36"/>
      <c r="C163" s="188" t="s">
        <v>279</v>
      </c>
      <c r="D163" s="188" t="s">
        <v>157</v>
      </c>
      <c r="E163" s="189" t="s">
        <v>1137</v>
      </c>
      <c r="F163" s="190" t="s">
        <v>1138</v>
      </c>
      <c r="G163" s="191" t="s">
        <v>292</v>
      </c>
      <c r="H163" s="192">
        <v>31</v>
      </c>
      <c r="I163" s="193"/>
      <c r="J163" s="194">
        <f t="shared" si="0"/>
        <v>0</v>
      </c>
      <c r="K163" s="195"/>
      <c r="L163" s="40"/>
      <c r="M163" s="196" t="s">
        <v>1</v>
      </c>
      <c r="N163" s="197" t="s">
        <v>41</v>
      </c>
      <c r="O163" s="72"/>
      <c r="P163" s="198">
        <f t="shared" si="1"/>
        <v>0</v>
      </c>
      <c r="Q163" s="198">
        <v>0</v>
      </c>
      <c r="R163" s="198">
        <f t="shared" si="2"/>
        <v>0</v>
      </c>
      <c r="S163" s="198">
        <v>0</v>
      </c>
      <c r="T163" s="199">
        <f t="shared" si="3"/>
        <v>0</v>
      </c>
      <c r="U163" s="35"/>
      <c r="V163" s="35"/>
      <c r="W163" s="35"/>
      <c r="X163" s="35"/>
      <c r="Y163" s="35"/>
      <c r="Z163" s="35"/>
      <c r="AA163" s="35"/>
      <c r="AB163" s="35"/>
      <c r="AC163" s="35"/>
      <c r="AD163" s="35"/>
      <c r="AE163" s="35"/>
      <c r="AR163" s="200" t="s">
        <v>255</v>
      </c>
      <c r="AT163" s="200" t="s">
        <v>157</v>
      </c>
      <c r="AU163" s="200" t="s">
        <v>86</v>
      </c>
      <c r="AY163" s="18" t="s">
        <v>155</v>
      </c>
      <c r="BE163" s="201">
        <f t="shared" si="4"/>
        <v>0</v>
      </c>
      <c r="BF163" s="201">
        <f t="shared" si="5"/>
        <v>0</v>
      </c>
      <c r="BG163" s="201">
        <f t="shared" si="6"/>
        <v>0</v>
      </c>
      <c r="BH163" s="201">
        <f t="shared" si="7"/>
        <v>0</v>
      </c>
      <c r="BI163" s="201">
        <f t="shared" si="8"/>
        <v>0</v>
      </c>
      <c r="BJ163" s="18" t="s">
        <v>84</v>
      </c>
      <c r="BK163" s="201">
        <f t="shared" si="9"/>
        <v>0</v>
      </c>
      <c r="BL163" s="18" t="s">
        <v>255</v>
      </c>
      <c r="BM163" s="200" t="s">
        <v>1139</v>
      </c>
    </row>
    <row r="164" spans="1:65" s="2" customFormat="1" ht="24.15" customHeight="1">
      <c r="A164" s="35"/>
      <c r="B164" s="36"/>
      <c r="C164" s="188" t="s">
        <v>284</v>
      </c>
      <c r="D164" s="188" t="s">
        <v>157</v>
      </c>
      <c r="E164" s="189" t="s">
        <v>1140</v>
      </c>
      <c r="F164" s="190" t="s">
        <v>1141</v>
      </c>
      <c r="G164" s="191" t="s">
        <v>176</v>
      </c>
      <c r="H164" s="192">
        <v>68.1</v>
      </c>
      <c r="I164" s="193"/>
      <c r="J164" s="194">
        <f t="shared" si="0"/>
        <v>0</v>
      </c>
      <c r="K164" s="195"/>
      <c r="L164" s="40"/>
      <c r="M164" s="196" t="s">
        <v>1</v>
      </c>
      <c r="N164" s="197" t="s">
        <v>41</v>
      </c>
      <c r="O164" s="72"/>
      <c r="P164" s="198">
        <f t="shared" si="1"/>
        <v>0</v>
      </c>
      <c r="Q164" s="198">
        <v>0</v>
      </c>
      <c r="R164" s="198">
        <f t="shared" si="2"/>
        <v>0</v>
      </c>
      <c r="S164" s="198">
        <v>0</v>
      </c>
      <c r="T164" s="199">
        <f t="shared" si="3"/>
        <v>0</v>
      </c>
      <c r="U164" s="35"/>
      <c r="V164" s="35"/>
      <c r="W164" s="35"/>
      <c r="X164" s="35"/>
      <c r="Y164" s="35"/>
      <c r="Z164" s="35"/>
      <c r="AA164" s="35"/>
      <c r="AB164" s="35"/>
      <c r="AC164" s="35"/>
      <c r="AD164" s="35"/>
      <c r="AE164" s="35"/>
      <c r="AR164" s="200" t="s">
        <v>255</v>
      </c>
      <c r="AT164" s="200" t="s">
        <v>157</v>
      </c>
      <c r="AU164" s="200" t="s">
        <v>86</v>
      </c>
      <c r="AY164" s="18" t="s">
        <v>155</v>
      </c>
      <c r="BE164" s="201">
        <f t="shared" si="4"/>
        <v>0</v>
      </c>
      <c r="BF164" s="201">
        <f t="shared" si="5"/>
        <v>0</v>
      </c>
      <c r="BG164" s="201">
        <f t="shared" si="6"/>
        <v>0</v>
      </c>
      <c r="BH164" s="201">
        <f t="shared" si="7"/>
        <v>0</v>
      </c>
      <c r="BI164" s="201">
        <f t="shared" si="8"/>
        <v>0</v>
      </c>
      <c r="BJ164" s="18" t="s">
        <v>84</v>
      </c>
      <c r="BK164" s="201">
        <f t="shared" si="9"/>
        <v>0</v>
      </c>
      <c r="BL164" s="18" t="s">
        <v>255</v>
      </c>
      <c r="BM164" s="200" t="s">
        <v>1142</v>
      </c>
    </row>
    <row r="165" spans="1:65" s="2" customFormat="1" ht="24.15" customHeight="1">
      <c r="A165" s="35"/>
      <c r="B165" s="36"/>
      <c r="C165" s="188" t="s">
        <v>289</v>
      </c>
      <c r="D165" s="188" t="s">
        <v>157</v>
      </c>
      <c r="E165" s="189" t="s">
        <v>816</v>
      </c>
      <c r="F165" s="190" t="s">
        <v>817</v>
      </c>
      <c r="G165" s="191" t="s">
        <v>382</v>
      </c>
      <c r="H165" s="246"/>
      <c r="I165" s="193"/>
      <c r="J165" s="194">
        <f t="shared" si="0"/>
        <v>0</v>
      </c>
      <c r="K165" s="195"/>
      <c r="L165" s="40"/>
      <c r="M165" s="196" t="s">
        <v>1</v>
      </c>
      <c r="N165" s="197" t="s">
        <v>41</v>
      </c>
      <c r="O165" s="72"/>
      <c r="P165" s="198">
        <f t="shared" si="1"/>
        <v>0</v>
      </c>
      <c r="Q165" s="198">
        <v>0</v>
      </c>
      <c r="R165" s="198">
        <f t="shared" si="2"/>
        <v>0</v>
      </c>
      <c r="S165" s="198">
        <v>0</v>
      </c>
      <c r="T165" s="199">
        <f t="shared" si="3"/>
        <v>0</v>
      </c>
      <c r="U165" s="35"/>
      <c r="V165" s="35"/>
      <c r="W165" s="35"/>
      <c r="X165" s="35"/>
      <c r="Y165" s="35"/>
      <c r="Z165" s="35"/>
      <c r="AA165" s="35"/>
      <c r="AB165" s="35"/>
      <c r="AC165" s="35"/>
      <c r="AD165" s="35"/>
      <c r="AE165" s="35"/>
      <c r="AR165" s="200" t="s">
        <v>255</v>
      </c>
      <c r="AT165" s="200" t="s">
        <v>157</v>
      </c>
      <c r="AU165" s="200" t="s">
        <v>86</v>
      </c>
      <c r="AY165" s="18" t="s">
        <v>155</v>
      </c>
      <c r="BE165" s="201">
        <f t="shared" si="4"/>
        <v>0</v>
      </c>
      <c r="BF165" s="201">
        <f t="shared" si="5"/>
        <v>0</v>
      </c>
      <c r="BG165" s="201">
        <f t="shared" si="6"/>
        <v>0</v>
      </c>
      <c r="BH165" s="201">
        <f t="shared" si="7"/>
        <v>0</v>
      </c>
      <c r="BI165" s="201">
        <f t="shared" si="8"/>
        <v>0</v>
      </c>
      <c r="BJ165" s="18" t="s">
        <v>84</v>
      </c>
      <c r="BK165" s="201">
        <f t="shared" si="9"/>
        <v>0</v>
      </c>
      <c r="BL165" s="18" t="s">
        <v>255</v>
      </c>
      <c r="BM165" s="200" t="s">
        <v>1143</v>
      </c>
    </row>
    <row r="166" spans="2:63" s="12" customFormat="1" ht="25.95" customHeight="1">
      <c r="B166" s="172"/>
      <c r="C166" s="173"/>
      <c r="D166" s="174" t="s">
        <v>75</v>
      </c>
      <c r="E166" s="175" t="s">
        <v>369</v>
      </c>
      <c r="F166" s="175" t="s">
        <v>370</v>
      </c>
      <c r="G166" s="173"/>
      <c r="H166" s="173"/>
      <c r="I166" s="176"/>
      <c r="J166" s="177">
        <f>BK166</f>
        <v>0</v>
      </c>
      <c r="K166" s="173"/>
      <c r="L166" s="178"/>
      <c r="M166" s="179"/>
      <c r="N166" s="180"/>
      <c r="O166" s="180"/>
      <c r="P166" s="181">
        <f>P167+P169+P171+P173</f>
        <v>0</v>
      </c>
      <c r="Q166" s="180"/>
      <c r="R166" s="181">
        <f>R167+R169+R171+R173</f>
        <v>0</v>
      </c>
      <c r="S166" s="180"/>
      <c r="T166" s="182">
        <f>T167+T169+T171+T173</f>
        <v>0</v>
      </c>
      <c r="AR166" s="183" t="s">
        <v>178</v>
      </c>
      <c r="AT166" s="184" t="s">
        <v>75</v>
      </c>
      <c r="AU166" s="184" t="s">
        <v>76</v>
      </c>
      <c r="AY166" s="183" t="s">
        <v>155</v>
      </c>
      <c r="BK166" s="185">
        <f>BK167+BK169+BK171+BK173</f>
        <v>0</v>
      </c>
    </row>
    <row r="167" spans="2:63" s="12" customFormat="1" ht="22.8" customHeight="1">
      <c r="B167" s="172"/>
      <c r="C167" s="173"/>
      <c r="D167" s="174" t="s">
        <v>75</v>
      </c>
      <c r="E167" s="186" t="s">
        <v>371</v>
      </c>
      <c r="F167" s="186" t="s">
        <v>372</v>
      </c>
      <c r="G167" s="173"/>
      <c r="H167" s="173"/>
      <c r="I167" s="176"/>
      <c r="J167" s="187">
        <f>BK167</f>
        <v>0</v>
      </c>
      <c r="K167" s="173"/>
      <c r="L167" s="178"/>
      <c r="M167" s="179"/>
      <c r="N167" s="180"/>
      <c r="O167" s="180"/>
      <c r="P167" s="181">
        <f>P168</f>
        <v>0</v>
      </c>
      <c r="Q167" s="180"/>
      <c r="R167" s="181">
        <f>R168</f>
        <v>0</v>
      </c>
      <c r="S167" s="180"/>
      <c r="T167" s="182">
        <f>T168</f>
        <v>0</v>
      </c>
      <c r="AR167" s="183" t="s">
        <v>178</v>
      </c>
      <c r="AT167" s="184" t="s">
        <v>75</v>
      </c>
      <c r="AU167" s="184" t="s">
        <v>84</v>
      </c>
      <c r="AY167" s="183" t="s">
        <v>155</v>
      </c>
      <c r="BK167" s="185">
        <f>BK168</f>
        <v>0</v>
      </c>
    </row>
    <row r="168" spans="1:65" s="2" customFormat="1" ht="16.5" customHeight="1">
      <c r="A168" s="35"/>
      <c r="B168" s="36"/>
      <c r="C168" s="188" t="s">
        <v>7</v>
      </c>
      <c r="D168" s="188" t="s">
        <v>157</v>
      </c>
      <c r="E168" s="189" t="s">
        <v>374</v>
      </c>
      <c r="F168" s="190" t="s">
        <v>375</v>
      </c>
      <c r="G168" s="191" t="s">
        <v>300</v>
      </c>
      <c r="H168" s="192">
        <v>1</v>
      </c>
      <c r="I168" s="193"/>
      <c r="J168" s="194">
        <f>ROUND(I168*H168,2)</f>
        <v>0</v>
      </c>
      <c r="K168" s="195"/>
      <c r="L168" s="40"/>
      <c r="M168" s="196" t="s">
        <v>1</v>
      </c>
      <c r="N168" s="197" t="s">
        <v>41</v>
      </c>
      <c r="O168" s="72"/>
      <c r="P168" s="198">
        <f>O168*H168</f>
        <v>0</v>
      </c>
      <c r="Q168" s="198">
        <v>0</v>
      </c>
      <c r="R168" s="198">
        <f>Q168*H168</f>
        <v>0</v>
      </c>
      <c r="S168" s="198">
        <v>0</v>
      </c>
      <c r="T168" s="199">
        <f>S168*H168</f>
        <v>0</v>
      </c>
      <c r="U168" s="35"/>
      <c r="V168" s="35"/>
      <c r="W168" s="35"/>
      <c r="X168" s="35"/>
      <c r="Y168" s="35"/>
      <c r="Z168" s="35"/>
      <c r="AA168" s="35"/>
      <c r="AB168" s="35"/>
      <c r="AC168" s="35"/>
      <c r="AD168" s="35"/>
      <c r="AE168" s="35"/>
      <c r="AR168" s="200" t="s">
        <v>376</v>
      </c>
      <c r="AT168" s="200" t="s">
        <v>157</v>
      </c>
      <c r="AU168" s="200" t="s">
        <v>86</v>
      </c>
      <c r="AY168" s="18" t="s">
        <v>155</v>
      </c>
      <c r="BE168" s="201">
        <f>IF(N168="základní",J168,0)</f>
        <v>0</v>
      </c>
      <c r="BF168" s="201">
        <f>IF(N168="snížená",J168,0)</f>
        <v>0</v>
      </c>
      <c r="BG168" s="201">
        <f>IF(N168="zákl. přenesená",J168,0)</f>
        <v>0</v>
      </c>
      <c r="BH168" s="201">
        <f>IF(N168="sníž. přenesená",J168,0)</f>
        <v>0</v>
      </c>
      <c r="BI168" s="201">
        <f>IF(N168="nulová",J168,0)</f>
        <v>0</v>
      </c>
      <c r="BJ168" s="18" t="s">
        <v>84</v>
      </c>
      <c r="BK168" s="201">
        <f>ROUND(I168*H168,2)</f>
        <v>0</v>
      </c>
      <c r="BL168" s="18" t="s">
        <v>376</v>
      </c>
      <c r="BM168" s="200" t="s">
        <v>1144</v>
      </c>
    </row>
    <row r="169" spans="2:63" s="12" customFormat="1" ht="22.8" customHeight="1">
      <c r="B169" s="172"/>
      <c r="C169" s="173"/>
      <c r="D169" s="174" t="s">
        <v>75</v>
      </c>
      <c r="E169" s="186" t="s">
        <v>378</v>
      </c>
      <c r="F169" s="186" t="s">
        <v>379</v>
      </c>
      <c r="G169" s="173"/>
      <c r="H169" s="173"/>
      <c r="I169" s="176"/>
      <c r="J169" s="187">
        <f>BK169</f>
        <v>0</v>
      </c>
      <c r="K169" s="173"/>
      <c r="L169" s="178"/>
      <c r="M169" s="179"/>
      <c r="N169" s="180"/>
      <c r="O169" s="180"/>
      <c r="P169" s="181">
        <f>P170</f>
        <v>0</v>
      </c>
      <c r="Q169" s="180"/>
      <c r="R169" s="181">
        <f>R170</f>
        <v>0</v>
      </c>
      <c r="S169" s="180"/>
      <c r="T169" s="182">
        <f>T170</f>
        <v>0</v>
      </c>
      <c r="AR169" s="183" t="s">
        <v>178</v>
      </c>
      <c r="AT169" s="184" t="s">
        <v>75</v>
      </c>
      <c r="AU169" s="184" t="s">
        <v>84</v>
      </c>
      <c r="AY169" s="183" t="s">
        <v>155</v>
      </c>
      <c r="BK169" s="185">
        <f>BK170</f>
        <v>0</v>
      </c>
    </row>
    <row r="170" spans="1:65" s="2" customFormat="1" ht="16.5" customHeight="1">
      <c r="A170" s="35"/>
      <c r="B170" s="36"/>
      <c r="C170" s="188" t="s">
        <v>297</v>
      </c>
      <c r="D170" s="188" t="s">
        <v>157</v>
      </c>
      <c r="E170" s="189" t="s">
        <v>381</v>
      </c>
      <c r="F170" s="190" t="s">
        <v>379</v>
      </c>
      <c r="G170" s="191" t="s">
        <v>382</v>
      </c>
      <c r="H170" s="246"/>
      <c r="I170" s="193"/>
      <c r="J170" s="194">
        <f>ROUND(I170*H170,2)</f>
        <v>0</v>
      </c>
      <c r="K170" s="195"/>
      <c r="L170" s="40"/>
      <c r="M170" s="196" t="s">
        <v>1</v>
      </c>
      <c r="N170" s="197" t="s">
        <v>41</v>
      </c>
      <c r="O170" s="72"/>
      <c r="P170" s="198">
        <f>O170*H170</f>
        <v>0</v>
      </c>
      <c r="Q170" s="198">
        <v>0</v>
      </c>
      <c r="R170" s="198">
        <f>Q170*H170</f>
        <v>0</v>
      </c>
      <c r="S170" s="198">
        <v>0</v>
      </c>
      <c r="T170" s="199">
        <f>S170*H170</f>
        <v>0</v>
      </c>
      <c r="U170" s="35"/>
      <c r="V170" s="35"/>
      <c r="W170" s="35"/>
      <c r="X170" s="35"/>
      <c r="Y170" s="35"/>
      <c r="Z170" s="35"/>
      <c r="AA170" s="35"/>
      <c r="AB170" s="35"/>
      <c r="AC170" s="35"/>
      <c r="AD170" s="35"/>
      <c r="AE170" s="35"/>
      <c r="AR170" s="200" t="s">
        <v>376</v>
      </c>
      <c r="AT170" s="200" t="s">
        <v>157</v>
      </c>
      <c r="AU170" s="200" t="s">
        <v>86</v>
      </c>
      <c r="AY170" s="18" t="s">
        <v>155</v>
      </c>
      <c r="BE170" s="201">
        <f>IF(N170="základní",J170,0)</f>
        <v>0</v>
      </c>
      <c r="BF170" s="201">
        <f>IF(N170="snížená",J170,0)</f>
        <v>0</v>
      </c>
      <c r="BG170" s="201">
        <f>IF(N170="zákl. přenesená",J170,0)</f>
        <v>0</v>
      </c>
      <c r="BH170" s="201">
        <f>IF(N170="sníž. přenesená",J170,0)</f>
        <v>0</v>
      </c>
      <c r="BI170" s="201">
        <f>IF(N170="nulová",J170,0)</f>
        <v>0</v>
      </c>
      <c r="BJ170" s="18" t="s">
        <v>84</v>
      </c>
      <c r="BK170" s="201">
        <f>ROUND(I170*H170,2)</f>
        <v>0</v>
      </c>
      <c r="BL170" s="18" t="s">
        <v>376</v>
      </c>
      <c r="BM170" s="200" t="s">
        <v>1145</v>
      </c>
    </row>
    <row r="171" spans="2:63" s="12" customFormat="1" ht="22.8" customHeight="1">
      <c r="B171" s="172"/>
      <c r="C171" s="173"/>
      <c r="D171" s="174" t="s">
        <v>75</v>
      </c>
      <c r="E171" s="186" t="s">
        <v>384</v>
      </c>
      <c r="F171" s="186" t="s">
        <v>385</v>
      </c>
      <c r="G171" s="173"/>
      <c r="H171" s="173"/>
      <c r="I171" s="176"/>
      <c r="J171" s="187">
        <f>BK171</f>
        <v>0</v>
      </c>
      <c r="K171" s="173"/>
      <c r="L171" s="178"/>
      <c r="M171" s="179"/>
      <c r="N171" s="180"/>
      <c r="O171" s="180"/>
      <c r="P171" s="181">
        <f>P172</f>
        <v>0</v>
      </c>
      <c r="Q171" s="180"/>
      <c r="R171" s="181">
        <f>R172</f>
        <v>0</v>
      </c>
      <c r="S171" s="180"/>
      <c r="T171" s="182">
        <f>T172</f>
        <v>0</v>
      </c>
      <c r="AR171" s="183" t="s">
        <v>178</v>
      </c>
      <c r="AT171" s="184" t="s">
        <v>75</v>
      </c>
      <c r="AU171" s="184" t="s">
        <v>84</v>
      </c>
      <c r="AY171" s="183" t="s">
        <v>155</v>
      </c>
      <c r="BK171" s="185">
        <f>BK172</f>
        <v>0</v>
      </c>
    </row>
    <row r="172" spans="1:65" s="2" customFormat="1" ht="16.5" customHeight="1">
      <c r="A172" s="35"/>
      <c r="B172" s="36"/>
      <c r="C172" s="188" t="s">
        <v>304</v>
      </c>
      <c r="D172" s="188" t="s">
        <v>157</v>
      </c>
      <c r="E172" s="189" t="s">
        <v>387</v>
      </c>
      <c r="F172" s="190" t="s">
        <v>385</v>
      </c>
      <c r="G172" s="191" t="s">
        <v>382</v>
      </c>
      <c r="H172" s="246"/>
      <c r="I172" s="193"/>
      <c r="J172" s="194">
        <f>ROUND(I172*H172,2)</f>
        <v>0</v>
      </c>
      <c r="K172" s="195"/>
      <c r="L172" s="40"/>
      <c r="M172" s="196" t="s">
        <v>1</v>
      </c>
      <c r="N172" s="197" t="s">
        <v>41</v>
      </c>
      <c r="O172" s="72"/>
      <c r="P172" s="198">
        <f>O172*H172</f>
        <v>0</v>
      </c>
      <c r="Q172" s="198">
        <v>0</v>
      </c>
      <c r="R172" s="198">
        <f>Q172*H172</f>
        <v>0</v>
      </c>
      <c r="S172" s="198">
        <v>0</v>
      </c>
      <c r="T172" s="199">
        <f>S172*H172</f>
        <v>0</v>
      </c>
      <c r="U172" s="35"/>
      <c r="V172" s="35"/>
      <c r="W172" s="35"/>
      <c r="X172" s="35"/>
      <c r="Y172" s="35"/>
      <c r="Z172" s="35"/>
      <c r="AA172" s="35"/>
      <c r="AB172" s="35"/>
      <c r="AC172" s="35"/>
      <c r="AD172" s="35"/>
      <c r="AE172" s="35"/>
      <c r="AR172" s="200" t="s">
        <v>376</v>
      </c>
      <c r="AT172" s="200" t="s">
        <v>157</v>
      </c>
      <c r="AU172" s="200" t="s">
        <v>86</v>
      </c>
      <c r="AY172" s="18" t="s">
        <v>155</v>
      </c>
      <c r="BE172" s="201">
        <f>IF(N172="základní",J172,0)</f>
        <v>0</v>
      </c>
      <c r="BF172" s="201">
        <f>IF(N172="snížená",J172,0)</f>
        <v>0</v>
      </c>
      <c r="BG172" s="201">
        <f>IF(N172="zákl. přenesená",J172,0)</f>
        <v>0</v>
      </c>
      <c r="BH172" s="201">
        <f>IF(N172="sníž. přenesená",J172,0)</f>
        <v>0</v>
      </c>
      <c r="BI172" s="201">
        <f>IF(N172="nulová",J172,0)</f>
        <v>0</v>
      </c>
      <c r="BJ172" s="18" t="s">
        <v>84</v>
      </c>
      <c r="BK172" s="201">
        <f>ROUND(I172*H172,2)</f>
        <v>0</v>
      </c>
      <c r="BL172" s="18" t="s">
        <v>376</v>
      </c>
      <c r="BM172" s="200" t="s">
        <v>1146</v>
      </c>
    </row>
    <row r="173" spans="2:63" s="12" customFormat="1" ht="22.8" customHeight="1">
      <c r="B173" s="172"/>
      <c r="C173" s="173"/>
      <c r="D173" s="174" t="s">
        <v>75</v>
      </c>
      <c r="E173" s="186" t="s">
        <v>389</v>
      </c>
      <c r="F173" s="186" t="s">
        <v>390</v>
      </c>
      <c r="G173" s="173"/>
      <c r="H173" s="173"/>
      <c r="I173" s="176"/>
      <c r="J173" s="187">
        <f>BK173</f>
        <v>0</v>
      </c>
      <c r="K173" s="173"/>
      <c r="L173" s="178"/>
      <c r="M173" s="179"/>
      <c r="N173" s="180"/>
      <c r="O173" s="180"/>
      <c r="P173" s="181">
        <f>P174</f>
        <v>0</v>
      </c>
      <c r="Q173" s="180"/>
      <c r="R173" s="181">
        <f>R174</f>
        <v>0</v>
      </c>
      <c r="S173" s="180"/>
      <c r="T173" s="182">
        <f>T174</f>
        <v>0</v>
      </c>
      <c r="AR173" s="183" t="s">
        <v>178</v>
      </c>
      <c r="AT173" s="184" t="s">
        <v>75</v>
      </c>
      <c r="AU173" s="184" t="s">
        <v>84</v>
      </c>
      <c r="AY173" s="183" t="s">
        <v>155</v>
      </c>
      <c r="BK173" s="185">
        <f>BK174</f>
        <v>0</v>
      </c>
    </row>
    <row r="174" spans="1:65" s="2" customFormat="1" ht="16.5" customHeight="1">
      <c r="A174" s="35"/>
      <c r="B174" s="36"/>
      <c r="C174" s="188" t="s">
        <v>308</v>
      </c>
      <c r="D174" s="188" t="s">
        <v>157</v>
      </c>
      <c r="E174" s="189" t="s">
        <v>392</v>
      </c>
      <c r="F174" s="190" t="s">
        <v>393</v>
      </c>
      <c r="G174" s="191" t="s">
        <v>382</v>
      </c>
      <c r="H174" s="246"/>
      <c r="I174" s="193"/>
      <c r="J174" s="194">
        <f>ROUND(I174*H174,2)</f>
        <v>0</v>
      </c>
      <c r="K174" s="195"/>
      <c r="L174" s="40"/>
      <c r="M174" s="247" t="s">
        <v>1</v>
      </c>
      <c r="N174" s="248" t="s">
        <v>41</v>
      </c>
      <c r="O174" s="249"/>
      <c r="P174" s="250">
        <f>O174*H174</f>
        <v>0</v>
      </c>
      <c r="Q174" s="250">
        <v>0</v>
      </c>
      <c r="R174" s="250">
        <f>Q174*H174</f>
        <v>0</v>
      </c>
      <c r="S174" s="250">
        <v>0</v>
      </c>
      <c r="T174" s="251">
        <f>S174*H174</f>
        <v>0</v>
      </c>
      <c r="U174" s="35"/>
      <c r="V174" s="35"/>
      <c r="W174" s="35"/>
      <c r="X174" s="35"/>
      <c r="Y174" s="35"/>
      <c r="Z174" s="35"/>
      <c r="AA174" s="35"/>
      <c r="AB174" s="35"/>
      <c r="AC174" s="35"/>
      <c r="AD174" s="35"/>
      <c r="AE174" s="35"/>
      <c r="AR174" s="200" t="s">
        <v>376</v>
      </c>
      <c r="AT174" s="200" t="s">
        <v>157</v>
      </c>
      <c r="AU174" s="200" t="s">
        <v>86</v>
      </c>
      <c r="AY174" s="18" t="s">
        <v>155</v>
      </c>
      <c r="BE174" s="201">
        <f>IF(N174="základní",J174,0)</f>
        <v>0</v>
      </c>
      <c r="BF174" s="201">
        <f>IF(N174="snížená",J174,0)</f>
        <v>0</v>
      </c>
      <c r="BG174" s="201">
        <f>IF(N174="zákl. přenesená",J174,0)</f>
        <v>0</v>
      </c>
      <c r="BH174" s="201">
        <f>IF(N174="sníž. přenesená",J174,0)</f>
        <v>0</v>
      </c>
      <c r="BI174" s="201">
        <f>IF(N174="nulová",J174,0)</f>
        <v>0</v>
      </c>
      <c r="BJ174" s="18" t="s">
        <v>84</v>
      </c>
      <c r="BK174" s="201">
        <f>ROUND(I174*H174,2)</f>
        <v>0</v>
      </c>
      <c r="BL174" s="18" t="s">
        <v>376</v>
      </c>
      <c r="BM174" s="200" t="s">
        <v>1147</v>
      </c>
    </row>
    <row r="175" spans="1:31" s="2" customFormat="1" ht="6.9" customHeight="1">
      <c r="A175" s="35"/>
      <c r="B175" s="55"/>
      <c r="C175" s="56"/>
      <c r="D175" s="56"/>
      <c r="E175" s="56"/>
      <c r="F175" s="56"/>
      <c r="G175" s="56"/>
      <c r="H175" s="56"/>
      <c r="I175" s="56"/>
      <c r="J175" s="56"/>
      <c r="K175" s="56"/>
      <c r="L175" s="40"/>
      <c r="M175" s="35"/>
      <c r="O175" s="35"/>
      <c r="P175" s="35"/>
      <c r="Q175" s="35"/>
      <c r="R175" s="35"/>
      <c r="S175" s="35"/>
      <c r="T175" s="35"/>
      <c r="U175" s="35"/>
      <c r="V175" s="35"/>
      <c r="W175" s="35"/>
      <c r="X175" s="35"/>
      <c r="Y175" s="35"/>
      <c r="Z175" s="35"/>
      <c r="AA175" s="35"/>
      <c r="AB175" s="35"/>
      <c r="AC175" s="35"/>
      <c r="AD175" s="35"/>
      <c r="AE175" s="35"/>
    </row>
  </sheetData>
  <sheetProtection password="CC35" sheet="1" objects="1" scenarios="1" formatColumns="0" formatRows="0" autoFilter="0"/>
  <autoFilter ref="C129:K174"/>
  <mergeCells count="9">
    <mergeCell ref="E87:H87"/>
    <mergeCell ref="E120:H120"/>
    <mergeCell ref="E122:H12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604"/>
      <c r="M2" s="604"/>
      <c r="N2" s="604"/>
      <c r="O2" s="604"/>
      <c r="P2" s="604"/>
      <c r="Q2" s="604"/>
      <c r="R2" s="604"/>
      <c r="S2" s="604"/>
      <c r="T2" s="604"/>
      <c r="U2" s="604"/>
      <c r="V2" s="604"/>
      <c r="AT2" s="18" t="s">
        <v>113</v>
      </c>
    </row>
    <row r="3" spans="2:46" s="1" customFormat="1" ht="6.9" customHeight="1">
      <c r="B3" s="109"/>
      <c r="C3" s="110"/>
      <c r="D3" s="110"/>
      <c r="E3" s="110"/>
      <c r="F3" s="110"/>
      <c r="G3" s="110"/>
      <c r="H3" s="110"/>
      <c r="I3" s="110"/>
      <c r="J3" s="110"/>
      <c r="K3" s="110"/>
      <c r="L3" s="21"/>
      <c r="AT3" s="18" t="s">
        <v>86</v>
      </c>
    </row>
    <row r="4" spans="2:46" s="1" customFormat="1" ht="24.9" customHeight="1">
      <c r="B4" s="21"/>
      <c r="D4" s="111" t="s">
        <v>120</v>
      </c>
      <c r="L4" s="21"/>
      <c r="M4" s="112" t="s">
        <v>10</v>
      </c>
      <c r="AT4" s="18" t="s">
        <v>4</v>
      </c>
    </row>
    <row r="5" spans="2:12" s="1" customFormat="1" ht="6.9" customHeight="1">
      <c r="B5" s="21"/>
      <c r="L5" s="21"/>
    </row>
    <row r="6" spans="2:12" s="1" customFormat="1" ht="12" customHeight="1">
      <c r="B6" s="21"/>
      <c r="D6" s="113" t="s">
        <v>16</v>
      </c>
      <c r="L6" s="21"/>
    </row>
    <row r="7" spans="2:12" s="1" customFormat="1" ht="16.5" customHeight="1">
      <c r="B7" s="21"/>
      <c r="E7" s="619" t="str">
        <f>'Rekapitulace stavby'!K6</f>
        <v>III. etapa revitalizace Letního cvičiště Louny</v>
      </c>
      <c r="F7" s="620"/>
      <c r="G7" s="620"/>
      <c r="H7" s="620"/>
      <c r="L7" s="21"/>
    </row>
    <row r="8" spans="1:31" s="2" customFormat="1" ht="12" customHeight="1">
      <c r="A8" s="35"/>
      <c r="B8" s="40"/>
      <c r="C8" s="35"/>
      <c r="D8" s="113" t="s">
        <v>121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621" t="s">
        <v>1148</v>
      </c>
      <c r="F9" s="622"/>
      <c r="G9" s="622"/>
      <c r="H9" s="622"/>
      <c r="I9" s="35"/>
      <c r="J9" s="35"/>
      <c r="K9" s="35"/>
      <c r="L9" s="52"/>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20. 11. 2020</v>
      </c>
      <c r="K12" s="35"/>
      <c r="L12" s="52"/>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623" t="str">
        <f>'Rekapitulace stavby'!E14</f>
        <v>Vyplň údaj</v>
      </c>
      <c r="F18" s="624"/>
      <c r="G18" s="624"/>
      <c r="H18" s="624"/>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625" t="s">
        <v>1</v>
      </c>
      <c r="F27" s="625"/>
      <c r="G27" s="625"/>
      <c r="H27" s="625"/>
      <c r="I27" s="116"/>
      <c r="J27" s="116"/>
      <c r="K27" s="116"/>
      <c r="L27" s="118"/>
      <c r="S27" s="116"/>
      <c r="T27" s="116"/>
      <c r="U27" s="116"/>
      <c r="V27" s="116"/>
      <c r="W27" s="116"/>
      <c r="X27" s="116"/>
      <c r="Y27" s="116"/>
      <c r="Z27" s="116"/>
      <c r="AA27" s="116"/>
      <c r="AB27" s="116"/>
      <c r="AC27" s="116"/>
      <c r="AD27" s="116"/>
      <c r="AE27" s="116"/>
    </row>
    <row r="28" spans="1:31" s="2" customFormat="1" ht="6.9"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ROUND(J129,2)</f>
        <v>0</v>
      </c>
      <c r="K30" s="35"/>
      <c r="L30" s="52"/>
      <c r="S30" s="35"/>
      <c r="T30" s="35"/>
      <c r="U30" s="35"/>
      <c r="V30" s="35"/>
      <c r="W30" s="35"/>
      <c r="X30" s="35"/>
      <c r="Y30" s="35"/>
      <c r="Z30" s="35"/>
      <c r="AA30" s="35"/>
      <c r="AB30" s="35"/>
      <c r="AC30" s="35"/>
      <c r="AD30" s="35"/>
      <c r="AE30" s="35"/>
    </row>
    <row r="31" spans="1:31" s="2" customFormat="1" ht="6.9"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 customHeight="1">
      <c r="A33" s="35"/>
      <c r="B33" s="40"/>
      <c r="C33" s="35"/>
      <c r="D33" s="123" t="s">
        <v>40</v>
      </c>
      <c r="E33" s="113" t="s">
        <v>41</v>
      </c>
      <c r="F33" s="124">
        <f>ROUND((SUM(BE129:BE179)),2)</f>
        <v>0</v>
      </c>
      <c r="G33" s="35"/>
      <c r="H33" s="35"/>
      <c r="I33" s="125">
        <v>0.21</v>
      </c>
      <c r="J33" s="124">
        <f>ROUND(((SUM(BE129:BE179))*I33),2)</f>
        <v>0</v>
      </c>
      <c r="K33" s="35"/>
      <c r="L33" s="52"/>
      <c r="S33" s="35"/>
      <c r="T33" s="35"/>
      <c r="U33" s="35"/>
      <c r="V33" s="35"/>
      <c r="W33" s="35"/>
      <c r="X33" s="35"/>
      <c r="Y33" s="35"/>
      <c r="Z33" s="35"/>
      <c r="AA33" s="35"/>
      <c r="AB33" s="35"/>
      <c r="AC33" s="35"/>
      <c r="AD33" s="35"/>
      <c r="AE33" s="35"/>
    </row>
    <row r="34" spans="1:31" s="2" customFormat="1" ht="14.4" customHeight="1">
      <c r="A34" s="35"/>
      <c r="B34" s="40"/>
      <c r="C34" s="35"/>
      <c r="D34" s="35"/>
      <c r="E34" s="113" t="s">
        <v>42</v>
      </c>
      <c r="F34" s="124">
        <f>ROUND((SUM(BF129:BF179)),2)</f>
        <v>0</v>
      </c>
      <c r="G34" s="35"/>
      <c r="H34" s="35"/>
      <c r="I34" s="125">
        <v>0.15</v>
      </c>
      <c r="J34" s="124">
        <f>ROUND(((SUM(BF129:BF179))*I34),2)</f>
        <v>0</v>
      </c>
      <c r="K34" s="35"/>
      <c r="L34" s="52"/>
      <c r="S34" s="35"/>
      <c r="T34" s="35"/>
      <c r="U34" s="35"/>
      <c r="V34" s="35"/>
      <c r="W34" s="35"/>
      <c r="X34" s="35"/>
      <c r="Y34" s="35"/>
      <c r="Z34" s="35"/>
      <c r="AA34" s="35"/>
      <c r="AB34" s="35"/>
      <c r="AC34" s="35"/>
      <c r="AD34" s="35"/>
      <c r="AE34" s="35"/>
    </row>
    <row r="35" spans="1:31" s="2" customFormat="1" ht="14.4" customHeight="1" hidden="1">
      <c r="A35" s="35"/>
      <c r="B35" s="40"/>
      <c r="C35" s="35"/>
      <c r="D35" s="35"/>
      <c r="E35" s="113" t="s">
        <v>43</v>
      </c>
      <c r="F35" s="124">
        <f>ROUND((SUM(BG129:BG179)),2)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 customHeight="1" hidden="1">
      <c r="A36" s="35"/>
      <c r="B36" s="40"/>
      <c r="C36" s="35"/>
      <c r="D36" s="35"/>
      <c r="E36" s="113" t="s">
        <v>44</v>
      </c>
      <c r="F36" s="124">
        <f>ROUND((SUM(BH129:BH179)),2)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 customHeight="1" hidden="1">
      <c r="A37" s="35"/>
      <c r="B37" s="40"/>
      <c r="C37" s="35"/>
      <c r="D37" s="35"/>
      <c r="E37" s="113" t="s">
        <v>45</v>
      </c>
      <c r="F37" s="124">
        <f>ROUND((SUM(BI129:BI179)),2)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2"/>
      <c r="D50" s="133" t="s">
        <v>49</v>
      </c>
      <c r="E50" s="134"/>
      <c r="F50" s="134"/>
      <c r="G50" s="133" t="s">
        <v>50</v>
      </c>
      <c r="H50" s="134"/>
      <c r="I50" s="134"/>
      <c r="J50" s="134"/>
      <c r="K50" s="134"/>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3.2">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 customHeight="1">
      <c r="A82" s="35"/>
      <c r="B82" s="36"/>
      <c r="C82" s="24" t="s">
        <v>123</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617" t="str">
        <f>E7</f>
        <v>III. etapa revitalizace Letního cvičiště Louny</v>
      </c>
      <c r="F85" s="618"/>
      <c r="G85" s="618"/>
      <c r="H85" s="618"/>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121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579" t="str">
        <f>E9</f>
        <v>SO-10 - Fitness pro seniory</v>
      </c>
      <c r="F87" s="616"/>
      <c r="G87" s="616"/>
      <c r="H87" s="616"/>
      <c r="I87" s="37"/>
      <c r="J87" s="37"/>
      <c r="K87" s="37"/>
      <c r="L87" s="52"/>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Louny</v>
      </c>
      <c r="G89" s="37"/>
      <c r="H89" s="37"/>
      <c r="I89" s="30" t="s">
        <v>22</v>
      </c>
      <c r="J89" s="67" t="str">
        <f>IF(J12="","",J12)</f>
        <v>20. 11. 2020</v>
      </c>
      <c r="K89" s="37"/>
      <c r="L89" s="52"/>
      <c r="S89" s="35"/>
      <c r="T89" s="35"/>
      <c r="U89" s="35"/>
      <c r="V89" s="35"/>
      <c r="W89" s="35"/>
      <c r="X89" s="35"/>
      <c r="Y89" s="35"/>
      <c r="Z89" s="35"/>
      <c r="AA89" s="35"/>
      <c r="AB89" s="35"/>
      <c r="AC89" s="35"/>
      <c r="AD89" s="35"/>
      <c r="AE89" s="35"/>
    </row>
    <row r="90" spans="1:31" s="2" customFormat="1" ht="6.9"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65" customHeight="1">
      <c r="A91" s="35"/>
      <c r="B91" s="36"/>
      <c r="C91" s="30" t="s">
        <v>24</v>
      </c>
      <c r="D91" s="37"/>
      <c r="E91" s="37"/>
      <c r="F91" s="28" t="str">
        <f>E15</f>
        <v>Město Louny</v>
      </c>
      <c r="G91" s="37"/>
      <c r="H91" s="37"/>
      <c r="I91" s="30" t="s">
        <v>30</v>
      </c>
      <c r="J91" s="33" t="str">
        <f>E21</f>
        <v>Sportovní projekty s.r.o.</v>
      </c>
      <c r="K91" s="37"/>
      <c r="L91" s="52"/>
      <c r="S91" s="35"/>
      <c r="T91" s="35"/>
      <c r="U91" s="35"/>
      <c r="V91" s="35"/>
      <c r="W91" s="35"/>
      <c r="X91" s="35"/>
      <c r="Y91" s="35"/>
      <c r="Z91" s="35"/>
      <c r="AA91" s="35"/>
      <c r="AB91" s="35"/>
      <c r="AC91" s="35"/>
      <c r="AD91" s="35"/>
      <c r="AE91" s="35"/>
    </row>
    <row r="92" spans="1:31" s="2" customFormat="1" ht="15.15" customHeight="1">
      <c r="A92" s="35"/>
      <c r="B92" s="36"/>
      <c r="C92" s="30" t="s">
        <v>28</v>
      </c>
      <c r="D92" s="37"/>
      <c r="E92" s="37"/>
      <c r="F92" s="28" t="str">
        <f>IF(E18="","",E18)</f>
        <v>Vyplň údaj</v>
      </c>
      <c r="G92" s="37"/>
      <c r="H92" s="37"/>
      <c r="I92" s="30" t="s">
        <v>33</v>
      </c>
      <c r="J92" s="33" t="str">
        <f>E24</f>
        <v>F.Pecka</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124</v>
      </c>
      <c r="D94" s="145"/>
      <c r="E94" s="145"/>
      <c r="F94" s="145"/>
      <c r="G94" s="145"/>
      <c r="H94" s="145"/>
      <c r="I94" s="145"/>
      <c r="J94" s="146" t="s">
        <v>125</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8" customHeight="1">
      <c r="A96" s="35"/>
      <c r="B96" s="36"/>
      <c r="C96" s="147" t="s">
        <v>126</v>
      </c>
      <c r="D96" s="37"/>
      <c r="E96" s="37"/>
      <c r="F96" s="37"/>
      <c r="G96" s="37"/>
      <c r="H96" s="37"/>
      <c r="I96" s="37"/>
      <c r="J96" s="85">
        <f>J129</f>
        <v>0</v>
      </c>
      <c r="K96" s="37"/>
      <c r="L96" s="52"/>
      <c r="S96" s="35"/>
      <c r="T96" s="35"/>
      <c r="U96" s="35"/>
      <c r="V96" s="35"/>
      <c r="W96" s="35"/>
      <c r="X96" s="35"/>
      <c r="Y96" s="35"/>
      <c r="Z96" s="35"/>
      <c r="AA96" s="35"/>
      <c r="AB96" s="35"/>
      <c r="AC96" s="35"/>
      <c r="AD96" s="35"/>
      <c r="AE96" s="35"/>
      <c r="AU96" s="18" t="s">
        <v>127</v>
      </c>
    </row>
    <row r="97" spans="2:12" s="9" customFormat="1" ht="24.9" customHeight="1">
      <c r="B97" s="148"/>
      <c r="C97" s="149"/>
      <c r="D97" s="150" t="s">
        <v>128</v>
      </c>
      <c r="E97" s="151"/>
      <c r="F97" s="151"/>
      <c r="G97" s="151"/>
      <c r="H97" s="151"/>
      <c r="I97" s="151"/>
      <c r="J97" s="152">
        <f>J130</f>
        <v>0</v>
      </c>
      <c r="K97" s="149"/>
      <c r="L97" s="153"/>
    </row>
    <row r="98" spans="2:12" s="10" customFormat="1" ht="19.95" customHeight="1">
      <c r="B98" s="154"/>
      <c r="C98" s="155"/>
      <c r="D98" s="156" t="s">
        <v>129</v>
      </c>
      <c r="E98" s="157"/>
      <c r="F98" s="157"/>
      <c r="G98" s="157"/>
      <c r="H98" s="157"/>
      <c r="I98" s="157"/>
      <c r="J98" s="158">
        <f>J131</f>
        <v>0</v>
      </c>
      <c r="K98" s="155"/>
      <c r="L98" s="159"/>
    </row>
    <row r="99" spans="2:12" s="10" customFormat="1" ht="19.95" customHeight="1">
      <c r="B99" s="154"/>
      <c r="C99" s="155"/>
      <c r="D99" s="156" t="s">
        <v>399</v>
      </c>
      <c r="E99" s="157"/>
      <c r="F99" s="157"/>
      <c r="G99" s="157"/>
      <c r="H99" s="157"/>
      <c r="I99" s="157"/>
      <c r="J99" s="158">
        <f>J143</f>
        <v>0</v>
      </c>
      <c r="K99" s="155"/>
      <c r="L99" s="159"/>
    </row>
    <row r="100" spans="2:12" s="10" customFormat="1" ht="19.95" customHeight="1">
      <c r="B100" s="154"/>
      <c r="C100" s="155"/>
      <c r="D100" s="156" t="s">
        <v>130</v>
      </c>
      <c r="E100" s="157"/>
      <c r="F100" s="157"/>
      <c r="G100" s="157"/>
      <c r="H100" s="157"/>
      <c r="I100" s="157"/>
      <c r="J100" s="158">
        <f>J147</f>
        <v>0</v>
      </c>
      <c r="K100" s="155"/>
      <c r="L100" s="159"/>
    </row>
    <row r="101" spans="2:12" s="10" customFormat="1" ht="19.95" customHeight="1">
      <c r="B101" s="154"/>
      <c r="C101" s="155"/>
      <c r="D101" s="156" t="s">
        <v>132</v>
      </c>
      <c r="E101" s="157"/>
      <c r="F101" s="157"/>
      <c r="G101" s="157"/>
      <c r="H101" s="157"/>
      <c r="I101" s="157"/>
      <c r="J101" s="158">
        <f>J150</f>
        <v>0</v>
      </c>
      <c r="K101" s="155"/>
      <c r="L101" s="159"/>
    </row>
    <row r="102" spans="2:12" s="9" customFormat="1" ht="24.9" customHeight="1">
      <c r="B102" s="148"/>
      <c r="C102" s="149"/>
      <c r="D102" s="150" t="s">
        <v>133</v>
      </c>
      <c r="E102" s="151"/>
      <c r="F102" s="151"/>
      <c r="G102" s="151"/>
      <c r="H102" s="151"/>
      <c r="I102" s="151"/>
      <c r="J102" s="152">
        <f>J152</f>
        <v>0</v>
      </c>
      <c r="K102" s="149"/>
      <c r="L102" s="153"/>
    </row>
    <row r="103" spans="2:12" s="10" customFormat="1" ht="19.95" customHeight="1">
      <c r="B103" s="154"/>
      <c r="C103" s="155"/>
      <c r="D103" s="156" t="s">
        <v>134</v>
      </c>
      <c r="E103" s="157"/>
      <c r="F103" s="157"/>
      <c r="G103" s="157"/>
      <c r="H103" s="157"/>
      <c r="I103" s="157"/>
      <c r="J103" s="158">
        <f>J153</f>
        <v>0</v>
      </c>
      <c r="K103" s="155"/>
      <c r="L103" s="159"/>
    </row>
    <row r="104" spans="2:12" s="10" customFormat="1" ht="19.95" customHeight="1">
      <c r="B104" s="154"/>
      <c r="C104" s="155"/>
      <c r="D104" s="156" t="s">
        <v>1149</v>
      </c>
      <c r="E104" s="157"/>
      <c r="F104" s="157"/>
      <c r="G104" s="157"/>
      <c r="H104" s="157"/>
      <c r="I104" s="157"/>
      <c r="J104" s="158">
        <f>J160</f>
        <v>0</v>
      </c>
      <c r="K104" s="155"/>
      <c r="L104" s="159"/>
    </row>
    <row r="105" spans="2:12" s="9" customFormat="1" ht="24.9" customHeight="1">
      <c r="B105" s="148"/>
      <c r="C105" s="149"/>
      <c r="D105" s="150" t="s">
        <v>135</v>
      </c>
      <c r="E105" s="151"/>
      <c r="F105" s="151"/>
      <c r="G105" s="151"/>
      <c r="H105" s="151"/>
      <c r="I105" s="151"/>
      <c r="J105" s="152">
        <f>J171</f>
        <v>0</v>
      </c>
      <c r="K105" s="149"/>
      <c r="L105" s="153"/>
    </row>
    <row r="106" spans="2:12" s="10" customFormat="1" ht="19.95" customHeight="1">
      <c r="B106" s="154"/>
      <c r="C106" s="155"/>
      <c r="D106" s="156" t="s">
        <v>136</v>
      </c>
      <c r="E106" s="157"/>
      <c r="F106" s="157"/>
      <c r="G106" s="157"/>
      <c r="H106" s="157"/>
      <c r="I106" s="157"/>
      <c r="J106" s="158">
        <f>J172</f>
        <v>0</v>
      </c>
      <c r="K106" s="155"/>
      <c r="L106" s="159"/>
    </row>
    <row r="107" spans="2:12" s="10" customFormat="1" ht="19.95" customHeight="1">
      <c r="B107" s="154"/>
      <c r="C107" s="155"/>
      <c r="D107" s="156" t="s">
        <v>137</v>
      </c>
      <c r="E107" s="157"/>
      <c r="F107" s="157"/>
      <c r="G107" s="157"/>
      <c r="H107" s="157"/>
      <c r="I107" s="157"/>
      <c r="J107" s="158">
        <f>J174</f>
        <v>0</v>
      </c>
      <c r="K107" s="155"/>
      <c r="L107" s="159"/>
    </row>
    <row r="108" spans="2:12" s="10" customFormat="1" ht="19.95" customHeight="1">
      <c r="B108" s="154"/>
      <c r="C108" s="155"/>
      <c r="D108" s="156" t="s">
        <v>138</v>
      </c>
      <c r="E108" s="157"/>
      <c r="F108" s="157"/>
      <c r="G108" s="157"/>
      <c r="H108" s="157"/>
      <c r="I108" s="157"/>
      <c r="J108" s="158">
        <f>J176</f>
        <v>0</v>
      </c>
      <c r="K108" s="155"/>
      <c r="L108" s="159"/>
    </row>
    <row r="109" spans="2:12" s="10" customFormat="1" ht="19.95" customHeight="1">
      <c r="B109" s="154"/>
      <c r="C109" s="155"/>
      <c r="D109" s="156" t="s">
        <v>139</v>
      </c>
      <c r="E109" s="157"/>
      <c r="F109" s="157"/>
      <c r="G109" s="157"/>
      <c r="H109" s="157"/>
      <c r="I109" s="157"/>
      <c r="J109" s="158">
        <f>J178</f>
        <v>0</v>
      </c>
      <c r="K109" s="155"/>
      <c r="L109" s="159"/>
    </row>
    <row r="110" spans="1:31" s="2" customFormat="1" ht="21.7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6.9" customHeight="1">
      <c r="A111" s="35"/>
      <c r="B111" s="55"/>
      <c r="C111" s="56"/>
      <c r="D111" s="56"/>
      <c r="E111" s="56"/>
      <c r="F111" s="56"/>
      <c r="G111" s="56"/>
      <c r="H111" s="56"/>
      <c r="I111" s="56"/>
      <c r="J111" s="56"/>
      <c r="K111" s="56"/>
      <c r="L111" s="52"/>
      <c r="S111" s="35"/>
      <c r="T111" s="35"/>
      <c r="U111" s="35"/>
      <c r="V111" s="35"/>
      <c r="W111" s="35"/>
      <c r="X111" s="35"/>
      <c r="Y111" s="35"/>
      <c r="Z111" s="35"/>
      <c r="AA111" s="35"/>
      <c r="AB111" s="35"/>
      <c r="AC111" s="35"/>
      <c r="AD111" s="35"/>
      <c r="AE111" s="35"/>
    </row>
    <row r="115" spans="1:31" s="2" customFormat="1" ht="6.9" customHeight="1">
      <c r="A115" s="35"/>
      <c r="B115" s="57"/>
      <c r="C115" s="58"/>
      <c r="D115" s="58"/>
      <c r="E115" s="58"/>
      <c r="F115" s="58"/>
      <c r="G115" s="58"/>
      <c r="H115" s="58"/>
      <c r="I115" s="58"/>
      <c r="J115" s="58"/>
      <c r="K115" s="58"/>
      <c r="L115" s="52"/>
      <c r="S115" s="35"/>
      <c r="T115" s="35"/>
      <c r="U115" s="35"/>
      <c r="V115" s="35"/>
      <c r="W115" s="35"/>
      <c r="X115" s="35"/>
      <c r="Y115" s="35"/>
      <c r="Z115" s="35"/>
      <c r="AA115" s="35"/>
      <c r="AB115" s="35"/>
      <c r="AC115" s="35"/>
      <c r="AD115" s="35"/>
      <c r="AE115" s="35"/>
    </row>
    <row r="116" spans="1:31" s="2" customFormat="1" ht="24.9" customHeight="1">
      <c r="A116" s="35"/>
      <c r="B116" s="36"/>
      <c r="C116" s="24" t="s">
        <v>140</v>
      </c>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6.9"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16</v>
      </c>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6.5" customHeight="1">
      <c r="A119" s="35"/>
      <c r="B119" s="36"/>
      <c r="C119" s="37"/>
      <c r="D119" s="37"/>
      <c r="E119" s="617" t="str">
        <f>E7</f>
        <v>III. etapa revitalizace Letního cvičiště Louny</v>
      </c>
      <c r="F119" s="618"/>
      <c r="G119" s="618"/>
      <c r="H119" s="618"/>
      <c r="I119" s="37"/>
      <c r="J119" s="37"/>
      <c r="K119" s="37"/>
      <c r="L119" s="52"/>
      <c r="S119" s="35"/>
      <c r="T119" s="35"/>
      <c r="U119" s="35"/>
      <c r="V119" s="35"/>
      <c r="W119" s="35"/>
      <c r="X119" s="35"/>
      <c r="Y119" s="35"/>
      <c r="Z119" s="35"/>
      <c r="AA119" s="35"/>
      <c r="AB119" s="35"/>
      <c r="AC119" s="35"/>
      <c r="AD119" s="35"/>
      <c r="AE119" s="35"/>
    </row>
    <row r="120" spans="1:31" s="2" customFormat="1" ht="12" customHeight="1">
      <c r="A120" s="35"/>
      <c r="B120" s="36"/>
      <c r="C120" s="30" t="s">
        <v>121</v>
      </c>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6.5" customHeight="1">
      <c r="A121" s="35"/>
      <c r="B121" s="36"/>
      <c r="C121" s="37"/>
      <c r="D121" s="37"/>
      <c r="E121" s="579" t="str">
        <f>E9</f>
        <v>SO-10 - Fitness pro seniory</v>
      </c>
      <c r="F121" s="616"/>
      <c r="G121" s="616"/>
      <c r="H121" s="616"/>
      <c r="I121" s="37"/>
      <c r="J121" s="37"/>
      <c r="K121" s="37"/>
      <c r="L121" s="52"/>
      <c r="S121" s="35"/>
      <c r="T121" s="35"/>
      <c r="U121" s="35"/>
      <c r="V121" s="35"/>
      <c r="W121" s="35"/>
      <c r="X121" s="35"/>
      <c r="Y121" s="35"/>
      <c r="Z121" s="35"/>
      <c r="AA121" s="35"/>
      <c r="AB121" s="35"/>
      <c r="AC121" s="35"/>
      <c r="AD121" s="35"/>
      <c r="AE121" s="35"/>
    </row>
    <row r="122" spans="1:31" s="2" customFormat="1" ht="6.9"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12" customHeight="1">
      <c r="A123" s="35"/>
      <c r="B123" s="36"/>
      <c r="C123" s="30" t="s">
        <v>20</v>
      </c>
      <c r="D123" s="37"/>
      <c r="E123" s="37"/>
      <c r="F123" s="28" t="str">
        <f>F12</f>
        <v>Louny</v>
      </c>
      <c r="G123" s="37"/>
      <c r="H123" s="37"/>
      <c r="I123" s="30" t="s">
        <v>22</v>
      </c>
      <c r="J123" s="67" t="str">
        <f>IF(J12="","",J12)</f>
        <v>20. 11. 2020</v>
      </c>
      <c r="K123" s="37"/>
      <c r="L123" s="52"/>
      <c r="S123" s="35"/>
      <c r="T123" s="35"/>
      <c r="U123" s="35"/>
      <c r="V123" s="35"/>
      <c r="W123" s="35"/>
      <c r="X123" s="35"/>
      <c r="Y123" s="35"/>
      <c r="Z123" s="35"/>
      <c r="AA123" s="35"/>
      <c r="AB123" s="35"/>
      <c r="AC123" s="35"/>
      <c r="AD123" s="35"/>
      <c r="AE123" s="35"/>
    </row>
    <row r="124" spans="1:31" s="2" customFormat="1" ht="6.9" customHeight="1">
      <c r="A124" s="35"/>
      <c r="B124" s="36"/>
      <c r="C124" s="37"/>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31" s="2" customFormat="1" ht="25.65" customHeight="1">
      <c r="A125" s="35"/>
      <c r="B125" s="36"/>
      <c r="C125" s="30" t="s">
        <v>24</v>
      </c>
      <c r="D125" s="37"/>
      <c r="E125" s="37"/>
      <c r="F125" s="28" t="str">
        <f>E15</f>
        <v>Město Louny</v>
      </c>
      <c r="G125" s="37"/>
      <c r="H125" s="37"/>
      <c r="I125" s="30" t="s">
        <v>30</v>
      </c>
      <c r="J125" s="33" t="str">
        <f>E21</f>
        <v>Sportovní projekty s.r.o.</v>
      </c>
      <c r="K125" s="37"/>
      <c r="L125" s="52"/>
      <c r="S125" s="35"/>
      <c r="T125" s="35"/>
      <c r="U125" s="35"/>
      <c r="V125" s="35"/>
      <c r="W125" s="35"/>
      <c r="X125" s="35"/>
      <c r="Y125" s="35"/>
      <c r="Z125" s="35"/>
      <c r="AA125" s="35"/>
      <c r="AB125" s="35"/>
      <c r="AC125" s="35"/>
      <c r="AD125" s="35"/>
      <c r="AE125" s="35"/>
    </row>
    <row r="126" spans="1:31" s="2" customFormat="1" ht="15.15" customHeight="1">
      <c r="A126" s="35"/>
      <c r="B126" s="36"/>
      <c r="C126" s="30" t="s">
        <v>28</v>
      </c>
      <c r="D126" s="37"/>
      <c r="E126" s="37"/>
      <c r="F126" s="28" t="str">
        <f>IF(E18="","",E18)</f>
        <v>Vyplň údaj</v>
      </c>
      <c r="G126" s="37"/>
      <c r="H126" s="37"/>
      <c r="I126" s="30" t="s">
        <v>33</v>
      </c>
      <c r="J126" s="33" t="str">
        <f>E24</f>
        <v>F.Pecka</v>
      </c>
      <c r="K126" s="37"/>
      <c r="L126" s="52"/>
      <c r="S126" s="35"/>
      <c r="T126" s="35"/>
      <c r="U126" s="35"/>
      <c r="V126" s="35"/>
      <c r="W126" s="35"/>
      <c r="X126" s="35"/>
      <c r="Y126" s="35"/>
      <c r="Z126" s="35"/>
      <c r="AA126" s="35"/>
      <c r="AB126" s="35"/>
      <c r="AC126" s="35"/>
      <c r="AD126" s="35"/>
      <c r="AE126" s="35"/>
    </row>
    <row r="127" spans="1:31" s="2" customFormat="1" ht="10.35" customHeight="1">
      <c r="A127" s="35"/>
      <c r="B127" s="36"/>
      <c r="C127" s="37"/>
      <c r="D127" s="37"/>
      <c r="E127" s="37"/>
      <c r="F127" s="37"/>
      <c r="G127" s="37"/>
      <c r="H127" s="37"/>
      <c r="I127" s="37"/>
      <c r="J127" s="37"/>
      <c r="K127" s="37"/>
      <c r="L127" s="52"/>
      <c r="S127" s="35"/>
      <c r="T127" s="35"/>
      <c r="U127" s="35"/>
      <c r="V127" s="35"/>
      <c r="W127" s="35"/>
      <c r="X127" s="35"/>
      <c r="Y127" s="35"/>
      <c r="Z127" s="35"/>
      <c r="AA127" s="35"/>
      <c r="AB127" s="35"/>
      <c r="AC127" s="35"/>
      <c r="AD127" s="35"/>
      <c r="AE127" s="35"/>
    </row>
    <row r="128" spans="1:31" s="11" customFormat="1" ht="29.25" customHeight="1">
      <c r="A128" s="160"/>
      <c r="B128" s="161"/>
      <c r="C128" s="162" t="s">
        <v>141</v>
      </c>
      <c r="D128" s="163" t="s">
        <v>61</v>
      </c>
      <c r="E128" s="163" t="s">
        <v>57</v>
      </c>
      <c r="F128" s="163" t="s">
        <v>58</v>
      </c>
      <c r="G128" s="163" t="s">
        <v>142</v>
      </c>
      <c r="H128" s="163" t="s">
        <v>143</v>
      </c>
      <c r="I128" s="163" t="s">
        <v>144</v>
      </c>
      <c r="J128" s="164" t="s">
        <v>125</v>
      </c>
      <c r="K128" s="165" t="s">
        <v>145</v>
      </c>
      <c r="L128" s="166"/>
      <c r="M128" s="76" t="s">
        <v>1</v>
      </c>
      <c r="N128" s="77" t="s">
        <v>40</v>
      </c>
      <c r="O128" s="77" t="s">
        <v>146</v>
      </c>
      <c r="P128" s="77" t="s">
        <v>147</v>
      </c>
      <c r="Q128" s="77" t="s">
        <v>148</v>
      </c>
      <c r="R128" s="77" t="s">
        <v>149</v>
      </c>
      <c r="S128" s="77" t="s">
        <v>150</v>
      </c>
      <c r="T128" s="78" t="s">
        <v>151</v>
      </c>
      <c r="U128" s="160"/>
      <c r="V128" s="160"/>
      <c r="W128" s="160"/>
      <c r="X128" s="160"/>
      <c r="Y128" s="160"/>
      <c r="Z128" s="160"/>
      <c r="AA128" s="160"/>
      <c r="AB128" s="160"/>
      <c r="AC128" s="160"/>
      <c r="AD128" s="160"/>
      <c r="AE128" s="160"/>
    </row>
    <row r="129" spans="1:63" s="2" customFormat="1" ht="22.8" customHeight="1">
      <c r="A129" s="35"/>
      <c r="B129" s="36"/>
      <c r="C129" s="83" t="s">
        <v>152</v>
      </c>
      <c r="D129" s="37"/>
      <c r="E129" s="37"/>
      <c r="F129" s="37"/>
      <c r="G129" s="37"/>
      <c r="H129" s="37"/>
      <c r="I129" s="37"/>
      <c r="J129" s="167">
        <f>BK129</f>
        <v>0</v>
      </c>
      <c r="K129" s="37"/>
      <c r="L129" s="40"/>
      <c r="M129" s="79"/>
      <c r="N129" s="168"/>
      <c r="O129" s="80"/>
      <c r="P129" s="169">
        <f>P130+P152+P171</f>
        <v>0</v>
      </c>
      <c r="Q129" s="80"/>
      <c r="R129" s="169">
        <f>R130+R152+R171</f>
        <v>8.5215</v>
      </c>
      <c r="S129" s="80"/>
      <c r="T129" s="170">
        <f>T130+T152+T171</f>
        <v>0</v>
      </c>
      <c r="U129" s="35"/>
      <c r="V129" s="35"/>
      <c r="W129" s="35"/>
      <c r="X129" s="35"/>
      <c r="Y129" s="35"/>
      <c r="Z129" s="35"/>
      <c r="AA129" s="35"/>
      <c r="AB129" s="35"/>
      <c r="AC129" s="35"/>
      <c r="AD129" s="35"/>
      <c r="AE129" s="35"/>
      <c r="AT129" s="18" t="s">
        <v>75</v>
      </c>
      <c r="AU129" s="18" t="s">
        <v>127</v>
      </c>
      <c r="BK129" s="171">
        <f>BK130+BK152+BK171</f>
        <v>0</v>
      </c>
    </row>
    <row r="130" spans="2:63" s="12" customFormat="1" ht="25.95" customHeight="1">
      <c r="B130" s="172"/>
      <c r="C130" s="173"/>
      <c r="D130" s="174" t="s">
        <v>75</v>
      </c>
      <c r="E130" s="175" t="s">
        <v>153</v>
      </c>
      <c r="F130" s="175" t="s">
        <v>154</v>
      </c>
      <c r="G130" s="173"/>
      <c r="H130" s="173"/>
      <c r="I130" s="176"/>
      <c r="J130" s="177">
        <f>BK130</f>
        <v>0</v>
      </c>
      <c r="K130" s="173"/>
      <c r="L130" s="178"/>
      <c r="M130" s="179"/>
      <c r="N130" s="180"/>
      <c r="O130" s="180"/>
      <c r="P130" s="181">
        <f>P131+P143+P147+P150</f>
        <v>0</v>
      </c>
      <c r="Q130" s="180"/>
      <c r="R130" s="181">
        <f>R131+R143+R147+R150</f>
        <v>8.5215</v>
      </c>
      <c r="S130" s="180"/>
      <c r="T130" s="182">
        <f>T131+T143+T147+T150</f>
        <v>0</v>
      </c>
      <c r="AR130" s="183" t="s">
        <v>84</v>
      </c>
      <c r="AT130" s="184" t="s">
        <v>75</v>
      </c>
      <c r="AU130" s="184" t="s">
        <v>76</v>
      </c>
      <c r="AY130" s="183" t="s">
        <v>155</v>
      </c>
      <c r="BK130" s="185">
        <f>BK131+BK143+BK147+BK150</f>
        <v>0</v>
      </c>
    </row>
    <row r="131" spans="2:63" s="12" customFormat="1" ht="22.8" customHeight="1">
      <c r="B131" s="172"/>
      <c r="C131" s="173"/>
      <c r="D131" s="174" t="s">
        <v>75</v>
      </c>
      <c r="E131" s="186" t="s">
        <v>84</v>
      </c>
      <c r="F131" s="186" t="s">
        <v>156</v>
      </c>
      <c r="G131" s="173"/>
      <c r="H131" s="173"/>
      <c r="I131" s="176"/>
      <c r="J131" s="187">
        <f>BK131</f>
        <v>0</v>
      </c>
      <c r="K131" s="173"/>
      <c r="L131" s="178"/>
      <c r="M131" s="179"/>
      <c r="N131" s="180"/>
      <c r="O131" s="180"/>
      <c r="P131" s="181">
        <f>SUM(P132:P142)</f>
        <v>0</v>
      </c>
      <c r="Q131" s="180"/>
      <c r="R131" s="181">
        <f>SUM(R132:R142)</f>
        <v>0</v>
      </c>
      <c r="S131" s="180"/>
      <c r="T131" s="182">
        <f>SUM(T132:T142)</f>
        <v>0</v>
      </c>
      <c r="AR131" s="183" t="s">
        <v>84</v>
      </c>
      <c r="AT131" s="184" t="s">
        <v>75</v>
      </c>
      <c r="AU131" s="184" t="s">
        <v>84</v>
      </c>
      <c r="AY131" s="183" t="s">
        <v>155</v>
      </c>
      <c r="BK131" s="185">
        <f>SUM(BK132:BK142)</f>
        <v>0</v>
      </c>
    </row>
    <row r="132" spans="1:65" s="2" customFormat="1" ht="24.15" customHeight="1">
      <c r="A132" s="35"/>
      <c r="B132" s="36"/>
      <c r="C132" s="188" t="s">
        <v>84</v>
      </c>
      <c r="D132" s="188" t="s">
        <v>157</v>
      </c>
      <c r="E132" s="189" t="s">
        <v>1150</v>
      </c>
      <c r="F132" s="190" t="s">
        <v>1151</v>
      </c>
      <c r="G132" s="191" t="s">
        <v>181</v>
      </c>
      <c r="H132" s="192">
        <v>3.705</v>
      </c>
      <c r="I132" s="193"/>
      <c r="J132" s="194">
        <f>ROUND(I132*H132,2)</f>
        <v>0</v>
      </c>
      <c r="K132" s="195"/>
      <c r="L132" s="40"/>
      <c r="M132" s="196" t="s">
        <v>1</v>
      </c>
      <c r="N132" s="197" t="s">
        <v>41</v>
      </c>
      <c r="O132" s="72"/>
      <c r="P132" s="198">
        <f>O132*H132</f>
        <v>0</v>
      </c>
      <c r="Q132" s="198">
        <v>0</v>
      </c>
      <c r="R132" s="198">
        <f>Q132*H132</f>
        <v>0</v>
      </c>
      <c r="S132" s="198">
        <v>0</v>
      </c>
      <c r="T132" s="199">
        <f>S132*H132</f>
        <v>0</v>
      </c>
      <c r="U132" s="35"/>
      <c r="V132" s="35"/>
      <c r="W132" s="35"/>
      <c r="X132" s="35"/>
      <c r="Y132" s="35"/>
      <c r="Z132" s="35"/>
      <c r="AA132" s="35"/>
      <c r="AB132" s="35"/>
      <c r="AC132" s="35"/>
      <c r="AD132" s="35"/>
      <c r="AE132" s="35"/>
      <c r="AR132" s="200" t="s">
        <v>161</v>
      </c>
      <c r="AT132" s="200" t="s">
        <v>157</v>
      </c>
      <c r="AU132" s="200" t="s">
        <v>86</v>
      </c>
      <c r="AY132" s="18" t="s">
        <v>155</v>
      </c>
      <c r="BE132" s="201">
        <f>IF(N132="základní",J132,0)</f>
        <v>0</v>
      </c>
      <c r="BF132" s="201">
        <f>IF(N132="snížená",J132,0)</f>
        <v>0</v>
      </c>
      <c r="BG132" s="201">
        <f>IF(N132="zákl. přenesená",J132,0)</f>
        <v>0</v>
      </c>
      <c r="BH132" s="201">
        <f>IF(N132="sníž. přenesená",J132,0)</f>
        <v>0</v>
      </c>
      <c r="BI132" s="201">
        <f>IF(N132="nulová",J132,0)</f>
        <v>0</v>
      </c>
      <c r="BJ132" s="18" t="s">
        <v>84</v>
      </c>
      <c r="BK132" s="201">
        <f>ROUND(I132*H132,2)</f>
        <v>0</v>
      </c>
      <c r="BL132" s="18" t="s">
        <v>161</v>
      </c>
      <c r="BM132" s="200" t="s">
        <v>1152</v>
      </c>
    </row>
    <row r="133" spans="2:51" s="13" customFormat="1" ht="12">
      <c r="B133" s="202"/>
      <c r="C133" s="203"/>
      <c r="D133" s="204" t="s">
        <v>163</v>
      </c>
      <c r="E133" s="205" t="s">
        <v>1</v>
      </c>
      <c r="F133" s="206" t="s">
        <v>1153</v>
      </c>
      <c r="G133" s="203"/>
      <c r="H133" s="207">
        <v>3.705</v>
      </c>
      <c r="I133" s="208"/>
      <c r="J133" s="203"/>
      <c r="K133" s="203"/>
      <c r="L133" s="209"/>
      <c r="M133" s="210"/>
      <c r="N133" s="211"/>
      <c r="O133" s="211"/>
      <c r="P133" s="211"/>
      <c r="Q133" s="211"/>
      <c r="R133" s="211"/>
      <c r="S133" s="211"/>
      <c r="T133" s="212"/>
      <c r="AT133" s="213" t="s">
        <v>163</v>
      </c>
      <c r="AU133" s="213" t="s">
        <v>86</v>
      </c>
      <c r="AV133" s="13" t="s">
        <v>86</v>
      </c>
      <c r="AW133" s="13" t="s">
        <v>32</v>
      </c>
      <c r="AX133" s="13" t="s">
        <v>84</v>
      </c>
      <c r="AY133" s="213" t="s">
        <v>155</v>
      </c>
    </row>
    <row r="134" spans="1:65" s="2" customFormat="1" ht="33" customHeight="1">
      <c r="A134" s="35"/>
      <c r="B134" s="36"/>
      <c r="C134" s="188" t="s">
        <v>86</v>
      </c>
      <c r="D134" s="188" t="s">
        <v>157</v>
      </c>
      <c r="E134" s="189" t="s">
        <v>213</v>
      </c>
      <c r="F134" s="190" t="s">
        <v>214</v>
      </c>
      <c r="G134" s="191" t="s">
        <v>181</v>
      </c>
      <c r="H134" s="192">
        <v>3.705</v>
      </c>
      <c r="I134" s="193"/>
      <c r="J134" s="194">
        <f>ROUND(I134*H134,2)</f>
        <v>0</v>
      </c>
      <c r="K134" s="195"/>
      <c r="L134" s="40"/>
      <c r="M134" s="196" t="s">
        <v>1</v>
      </c>
      <c r="N134" s="197" t="s">
        <v>41</v>
      </c>
      <c r="O134" s="72"/>
      <c r="P134" s="198">
        <f>O134*H134</f>
        <v>0</v>
      </c>
      <c r="Q134" s="198">
        <v>0</v>
      </c>
      <c r="R134" s="198">
        <f>Q134*H134</f>
        <v>0</v>
      </c>
      <c r="S134" s="198">
        <v>0</v>
      </c>
      <c r="T134" s="199">
        <f>S134*H134</f>
        <v>0</v>
      </c>
      <c r="U134" s="35"/>
      <c r="V134" s="35"/>
      <c r="W134" s="35"/>
      <c r="X134" s="35"/>
      <c r="Y134" s="35"/>
      <c r="Z134" s="35"/>
      <c r="AA134" s="35"/>
      <c r="AB134" s="35"/>
      <c r="AC134" s="35"/>
      <c r="AD134" s="35"/>
      <c r="AE134" s="35"/>
      <c r="AR134" s="200" t="s">
        <v>161</v>
      </c>
      <c r="AT134" s="200" t="s">
        <v>157</v>
      </c>
      <c r="AU134" s="200" t="s">
        <v>86</v>
      </c>
      <c r="AY134" s="18" t="s">
        <v>155</v>
      </c>
      <c r="BE134" s="201">
        <f>IF(N134="základní",J134,0)</f>
        <v>0</v>
      </c>
      <c r="BF134" s="201">
        <f>IF(N134="snížená",J134,0)</f>
        <v>0</v>
      </c>
      <c r="BG134" s="201">
        <f>IF(N134="zákl. přenesená",J134,0)</f>
        <v>0</v>
      </c>
      <c r="BH134" s="201">
        <f>IF(N134="sníž. přenesená",J134,0)</f>
        <v>0</v>
      </c>
      <c r="BI134" s="201">
        <f>IF(N134="nulová",J134,0)</f>
        <v>0</v>
      </c>
      <c r="BJ134" s="18" t="s">
        <v>84</v>
      </c>
      <c r="BK134" s="201">
        <f>ROUND(I134*H134,2)</f>
        <v>0</v>
      </c>
      <c r="BL134" s="18" t="s">
        <v>161</v>
      </c>
      <c r="BM134" s="200" t="s">
        <v>1154</v>
      </c>
    </row>
    <row r="135" spans="2:51" s="13" customFormat="1" ht="12">
      <c r="B135" s="202"/>
      <c r="C135" s="203"/>
      <c r="D135" s="204" t="s">
        <v>163</v>
      </c>
      <c r="E135" s="205" t="s">
        <v>1</v>
      </c>
      <c r="F135" s="206" t="s">
        <v>1155</v>
      </c>
      <c r="G135" s="203"/>
      <c r="H135" s="207">
        <v>3.705</v>
      </c>
      <c r="I135" s="208"/>
      <c r="J135" s="203"/>
      <c r="K135" s="203"/>
      <c r="L135" s="209"/>
      <c r="M135" s="210"/>
      <c r="N135" s="211"/>
      <c r="O135" s="211"/>
      <c r="P135" s="211"/>
      <c r="Q135" s="211"/>
      <c r="R135" s="211"/>
      <c r="S135" s="211"/>
      <c r="T135" s="212"/>
      <c r="AT135" s="213" t="s">
        <v>163</v>
      </c>
      <c r="AU135" s="213" t="s">
        <v>86</v>
      </c>
      <c r="AV135" s="13" t="s">
        <v>86</v>
      </c>
      <c r="AW135" s="13" t="s">
        <v>32</v>
      </c>
      <c r="AX135" s="13" t="s">
        <v>76</v>
      </c>
      <c r="AY135" s="213" t="s">
        <v>155</v>
      </c>
    </row>
    <row r="136" spans="2:51" s="16" customFormat="1" ht="12">
      <c r="B136" s="235"/>
      <c r="C136" s="236"/>
      <c r="D136" s="204" t="s">
        <v>163</v>
      </c>
      <c r="E136" s="237" t="s">
        <v>1</v>
      </c>
      <c r="F136" s="238" t="s">
        <v>206</v>
      </c>
      <c r="G136" s="236"/>
      <c r="H136" s="239">
        <v>3.705</v>
      </c>
      <c r="I136" s="240"/>
      <c r="J136" s="236"/>
      <c r="K136" s="236"/>
      <c r="L136" s="241"/>
      <c r="M136" s="242"/>
      <c r="N136" s="243"/>
      <c r="O136" s="243"/>
      <c r="P136" s="243"/>
      <c r="Q136" s="243"/>
      <c r="R136" s="243"/>
      <c r="S136" s="243"/>
      <c r="T136" s="244"/>
      <c r="AT136" s="245" t="s">
        <v>163</v>
      </c>
      <c r="AU136" s="245" t="s">
        <v>86</v>
      </c>
      <c r="AV136" s="16" t="s">
        <v>161</v>
      </c>
      <c r="AW136" s="16" t="s">
        <v>32</v>
      </c>
      <c r="AX136" s="16" t="s">
        <v>84</v>
      </c>
      <c r="AY136" s="245" t="s">
        <v>155</v>
      </c>
    </row>
    <row r="137" spans="1:65" s="2" customFormat="1" ht="16.5" customHeight="1">
      <c r="A137" s="35"/>
      <c r="B137" s="36"/>
      <c r="C137" s="188" t="s">
        <v>169</v>
      </c>
      <c r="D137" s="188" t="s">
        <v>157</v>
      </c>
      <c r="E137" s="189" t="s">
        <v>219</v>
      </c>
      <c r="F137" s="190" t="s">
        <v>220</v>
      </c>
      <c r="G137" s="191" t="s">
        <v>181</v>
      </c>
      <c r="H137" s="192">
        <v>3.705</v>
      </c>
      <c r="I137" s="193"/>
      <c r="J137" s="194">
        <f>ROUND(I137*H137,2)</f>
        <v>0</v>
      </c>
      <c r="K137" s="195"/>
      <c r="L137" s="40"/>
      <c r="M137" s="196" t="s">
        <v>1</v>
      </c>
      <c r="N137" s="197" t="s">
        <v>41</v>
      </c>
      <c r="O137" s="72"/>
      <c r="P137" s="198">
        <f>O137*H137</f>
        <v>0</v>
      </c>
      <c r="Q137" s="198">
        <v>0</v>
      </c>
      <c r="R137" s="198">
        <f>Q137*H137</f>
        <v>0</v>
      </c>
      <c r="S137" s="198">
        <v>0</v>
      </c>
      <c r="T137" s="199">
        <f>S137*H137</f>
        <v>0</v>
      </c>
      <c r="U137" s="35"/>
      <c r="V137" s="35"/>
      <c r="W137" s="35"/>
      <c r="X137" s="35"/>
      <c r="Y137" s="35"/>
      <c r="Z137" s="35"/>
      <c r="AA137" s="35"/>
      <c r="AB137" s="35"/>
      <c r="AC137" s="35"/>
      <c r="AD137" s="35"/>
      <c r="AE137" s="35"/>
      <c r="AR137" s="200" t="s">
        <v>161</v>
      </c>
      <c r="AT137" s="200" t="s">
        <v>157</v>
      </c>
      <c r="AU137" s="200" t="s">
        <v>86</v>
      </c>
      <c r="AY137" s="18" t="s">
        <v>155</v>
      </c>
      <c r="BE137" s="201">
        <f>IF(N137="základní",J137,0)</f>
        <v>0</v>
      </c>
      <c r="BF137" s="201">
        <f>IF(N137="snížená",J137,0)</f>
        <v>0</v>
      </c>
      <c r="BG137" s="201">
        <f>IF(N137="zákl. přenesená",J137,0)</f>
        <v>0</v>
      </c>
      <c r="BH137" s="201">
        <f>IF(N137="sníž. přenesená",J137,0)</f>
        <v>0</v>
      </c>
      <c r="BI137" s="201">
        <f>IF(N137="nulová",J137,0)</f>
        <v>0</v>
      </c>
      <c r="BJ137" s="18" t="s">
        <v>84</v>
      </c>
      <c r="BK137" s="201">
        <f>ROUND(I137*H137,2)</f>
        <v>0</v>
      </c>
      <c r="BL137" s="18" t="s">
        <v>161</v>
      </c>
      <c r="BM137" s="200" t="s">
        <v>1156</v>
      </c>
    </row>
    <row r="138" spans="2:51" s="13" customFormat="1" ht="12">
      <c r="B138" s="202"/>
      <c r="C138" s="203"/>
      <c r="D138" s="204" t="s">
        <v>163</v>
      </c>
      <c r="E138" s="205" t="s">
        <v>1</v>
      </c>
      <c r="F138" s="206" t="s">
        <v>1155</v>
      </c>
      <c r="G138" s="203"/>
      <c r="H138" s="207">
        <v>3.705</v>
      </c>
      <c r="I138" s="208"/>
      <c r="J138" s="203"/>
      <c r="K138" s="203"/>
      <c r="L138" s="209"/>
      <c r="M138" s="210"/>
      <c r="N138" s="211"/>
      <c r="O138" s="211"/>
      <c r="P138" s="211"/>
      <c r="Q138" s="211"/>
      <c r="R138" s="211"/>
      <c r="S138" s="211"/>
      <c r="T138" s="212"/>
      <c r="AT138" s="213" t="s">
        <v>163</v>
      </c>
      <c r="AU138" s="213" t="s">
        <v>86</v>
      </c>
      <c r="AV138" s="13" t="s">
        <v>86</v>
      </c>
      <c r="AW138" s="13" t="s">
        <v>32</v>
      </c>
      <c r="AX138" s="13" t="s">
        <v>76</v>
      </c>
      <c r="AY138" s="213" t="s">
        <v>155</v>
      </c>
    </row>
    <row r="139" spans="2:51" s="16" customFormat="1" ht="12">
      <c r="B139" s="235"/>
      <c r="C139" s="236"/>
      <c r="D139" s="204" t="s">
        <v>163</v>
      </c>
      <c r="E139" s="237" t="s">
        <v>1</v>
      </c>
      <c r="F139" s="238" t="s">
        <v>206</v>
      </c>
      <c r="G139" s="236"/>
      <c r="H139" s="239">
        <v>3.705</v>
      </c>
      <c r="I139" s="240"/>
      <c r="J139" s="236"/>
      <c r="K139" s="236"/>
      <c r="L139" s="241"/>
      <c r="M139" s="242"/>
      <c r="N139" s="243"/>
      <c r="O139" s="243"/>
      <c r="P139" s="243"/>
      <c r="Q139" s="243"/>
      <c r="R139" s="243"/>
      <c r="S139" s="243"/>
      <c r="T139" s="244"/>
      <c r="AT139" s="245" t="s">
        <v>163</v>
      </c>
      <c r="AU139" s="245" t="s">
        <v>86</v>
      </c>
      <c r="AV139" s="16" t="s">
        <v>161</v>
      </c>
      <c r="AW139" s="16" t="s">
        <v>32</v>
      </c>
      <c r="AX139" s="16" t="s">
        <v>84</v>
      </c>
      <c r="AY139" s="245" t="s">
        <v>155</v>
      </c>
    </row>
    <row r="140" spans="1:65" s="2" customFormat="1" ht="37.8" customHeight="1">
      <c r="A140" s="35"/>
      <c r="B140" s="36"/>
      <c r="C140" s="188" t="s">
        <v>161</v>
      </c>
      <c r="D140" s="188" t="s">
        <v>157</v>
      </c>
      <c r="E140" s="189" t="s">
        <v>464</v>
      </c>
      <c r="F140" s="190" t="s">
        <v>711</v>
      </c>
      <c r="G140" s="191" t="s">
        <v>160</v>
      </c>
      <c r="H140" s="192">
        <v>19.5</v>
      </c>
      <c r="I140" s="193"/>
      <c r="J140" s="194">
        <f>ROUND(I140*H140,2)</f>
        <v>0</v>
      </c>
      <c r="K140" s="195"/>
      <c r="L140" s="40"/>
      <c r="M140" s="196" t="s">
        <v>1</v>
      </c>
      <c r="N140" s="197" t="s">
        <v>41</v>
      </c>
      <c r="O140" s="72"/>
      <c r="P140" s="198">
        <f>O140*H140</f>
        <v>0</v>
      </c>
      <c r="Q140" s="198">
        <v>0</v>
      </c>
      <c r="R140" s="198">
        <f>Q140*H140</f>
        <v>0</v>
      </c>
      <c r="S140" s="198">
        <v>0</v>
      </c>
      <c r="T140" s="199">
        <f>S140*H140</f>
        <v>0</v>
      </c>
      <c r="U140" s="35"/>
      <c r="V140" s="35"/>
      <c r="W140" s="35"/>
      <c r="X140" s="35"/>
      <c r="Y140" s="35"/>
      <c r="Z140" s="35"/>
      <c r="AA140" s="35"/>
      <c r="AB140" s="35"/>
      <c r="AC140" s="35"/>
      <c r="AD140" s="35"/>
      <c r="AE140" s="35"/>
      <c r="AR140" s="200" t="s">
        <v>161</v>
      </c>
      <c r="AT140" s="200" t="s">
        <v>157</v>
      </c>
      <c r="AU140" s="200" t="s">
        <v>86</v>
      </c>
      <c r="AY140" s="18" t="s">
        <v>155</v>
      </c>
      <c r="BE140" s="201">
        <f>IF(N140="základní",J140,0)</f>
        <v>0</v>
      </c>
      <c r="BF140" s="201">
        <f>IF(N140="snížená",J140,0)</f>
        <v>0</v>
      </c>
      <c r="BG140" s="201">
        <f>IF(N140="zákl. přenesená",J140,0)</f>
        <v>0</v>
      </c>
      <c r="BH140" s="201">
        <f>IF(N140="sníž. přenesená",J140,0)</f>
        <v>0</v>
      </c>
      <c r="BI140" s="201">
        <f>IF(N140="nulová",J140,0)</f>
        <v>0</v>
      </c>
      <c r="BJ140" s="18" t="s">
        <v>84</v>
      </c>
      <c r="BK140" s="201">
        <f>ROUND(I140*H140,2)</f>
        <v>0</v>
      </c>
      <c r="BL140" s="18" t="s">
        <v>161</v>
      </c>
      <c r="BM140" s="200" t="s">
        <v>1157</v>
      </c>
    </row>
    <row r="141" spans="2:51" s="13" customFormat="1" ht="12">
      <c r="B141" s="202"/>
      <c r="C141" s="203"/>
      <c r="D141" s="204" t="s">
        <v>163</v>
      </c>
      <c r="E141" s="205" t="s">
        <v>1</v>
      </c>
      <c r="F141" s="206" t="s">
        <v>1158</v>
      </c>
      <c r="G141" s="203"/>
      <c r="H141" s="207">
        <v>19.5</v>
      </c>
      <c r="I141" s="208"/>
      <c r="J141" s="203"/>
      <c r="K141" s="203"/>
      <c r="L141" s="209"/>
      <c r="M141" s="210"/>
      <c r="N141" s="211"/>
      <c r="O141" s="211"/>
      <c r="P141" s="211"/>
      <c r="Q141" s="211"/>
      <c r="R141" s="211"/>
      <c r="S141" s="211"/>
      <c r="T141" s="212"/>
      <c r="AT141" s="213" t="s">
        <v>163</v>
      </c>
      <c r="AU141" s="213" t="s">
        <v>86</v>
      </c>
      <c r="AV141" s="13" t="s">
        <v>86</v>
      </c>
      <c r="AW141" s="13" t="s">
        <v>32</v>
      </c>
      <c r="AX141" s="13" t="s">
        <v>76</v>
      </c>
      <c r="AY141" s="213" t="s">
        <v>155</v>
      </c>
    </row>
    <row r="142" spans="2:51" s="16" customFormat="1" ht="12">
      <c r="B142" s="235"/>
      <c r="C142" s="236"/>
      <c r="D142" s="204" t="s">
        <v>163</v>
      </c>
      <c r="E142" s="237" t="s">
        <v>1</v>
      </c>
      <c r="F142" s="238" t="s">
        <v>206</v>
      </c>
      <c r="G142" s="236"/>
      <c r="H142" s="239">
        <v>19.5</v>
      </c>
      <c r="I142" s="240"/>
      <c r="J142" s="236"/>
      <c r="K142" s="236"/>
      <c r="L142" s="241"/>
      <c r="M142" s="242"/>
      <c r="N142" s="243"/>
      <c r="O142" s="243"/>
      <c r="P142" s="243"/>
      <c r="Q142" s="243"/>
      <c r="R142" s="243"/>
      <c r="S142" s="243"/>
      <c r="T142" s="244"/>
      <c r="AT142" s="245" t="s">
        <v>163</v>
      </c>
      <c r="AU142" s="245" t="s">
        <v>86</v>
      </c>
      <c r="AV142" s="16" t="s">
        <v>161</v>
      </c>
      <c r="AW142" s="16" t="s">
        <v>32</v>
      </c>
      <c r="AX142" s="16" t="s">
        <v>84</v>
      </c>
      <c r="AY142" s="245" t="s">
        <v>155</v>
      </c>
    </row>
    <row r="143" spans="2:63" s="12" customFormat="1" ht="22.8" customHeight="1">
      <c r="B143" s="172"/>
      <c r="C143" s="173"/>
      <c r="D143" s="174" t="s">
        <v>75</v>
      </c>
      <c r="E143" s="186" t="s">
        <v>178</v>
      </c>
      <c r="F143" s="186" t="s">
        <v>574</v>
      </c>
      <c r="G143" s="173"/>
      <c r="H143" s="173"/>
      <c r="I143" s="176"/>
      <c r="J143" s="187">
        <f>BK143</f>
        <v>0</v>
      </c>
      <c r="K143" s="173"/>
      <c r="L143" s="178"/>
      <c r="M143" s="179"/>
      <c r="N143" s="180"/>
      <c r="O143" s="180"/>
      <c r="P143" s="181">
        <f>SUM(P144:P146)</f>
        <v>0</v>
      </c>
      <c r="Q143" s="180"/>
      <c r="R143" s="181">
        <f>SUM(R144:R146)</f>
        <v>8.5215</v>
      </c>
      <c r="S143" s="180"/>
      <c r="T143" s="182">
        <f>SUM(T144:T146)</f>
        <v>0</v>
      </c>
      <c r="AR143" s="183" t="s">
        <v>84</v>
      </c>
      <c r="AT143" s="184" t="s">
        <v>75</v>
      </c>
      <c r="AU143" s="184" t="s">
        <v>84</v>
      </c>
      <c r="AY143" s="183" t="s">
        <v>155</v>
      </c>
      <c r="BK143" s="185">
        <f>SUM(BK144:BK146)</f>
        <v>0</v>
      </c>
    </row>
    <row r="144" spans="1:65" s="2" customFormat="1" ht="24.15" customHeight="1">
      <c r="A144" s="35"/>
      <c r="B144" s="36"/>
      <c r="C144" s="188" t="s">
        <v>178</v>
      </c>
      <c r="D144" s="188" t="s">
        <v>157</v>
      </c>
      <c r="E144" s="189" t="s">
        <v>1159</v>
      </c>
      <c r="F144" s="190" t="s">
        <v>1160</v>
      </c>
      <c r="G144" s="191" t="s">
        <v>160</v>
      </c>
      <c r="H144" s="192">
        <v>19.5</v>
      </c>
      <c r="I144" s="193"/>
      <c r="J144" s="194">
        <f>ROUND(I144*H144,2)</f>
        <v>0</v>
      </c>
      <c r="K144" s="195"/>
      <c r="L144" s="40"/>
      <c r="M144" s="196" t="s">
        <v>1</v>
      </c>
      <c r="N144" s="197" t="s">
        <v>41</v>
      </c>
      <c r="O144" s="72"/>
      <c r="P144" s="198">
        <f>O144*H144</f>
        <v>0</v>
      </c>
      <c r="Q144" s="198">
        <v>0.092</v>
      </c>
      <c r="R144" s="198">
        <f>Q144*H144</f>
        <v>1.794</v>
      </c>
      <c r="S144" s="198">
        <v>0</v>
      </c>
      <c r="T144" s="199">
        <f>S144*H144</f>
        <v>0</v>
      </c>
      <c r="U144" s="35"/>
      <c r="V144" s="35"/>
      <c r="W144" s="35"/>
      <c r="X144" s="35"/>
      <c r="Y144" s="35"/>
      <c r="Z144" s="35"/>
      <c r="AA144" s="35"/>
      <c r="AB144" s="35"/>
      <c r="AC144" s="35"/>
      <c r="AD144" s="35"/>
      <c r="AE144" s="35"/>
      <c r="AR144" s="200" t="s">
        <v>161</v>
      </c>
      <c r="AT144" s="200" t="s">
        <v>157</v>
      </c>
      <c r="AU144" s="200" t="s">
        <v>86</v>
      </c>
      <c r="AY144" s="18" t="s">
        <v>155</v>
      </c>
      <c r="BE144" s="201">
        <f>IF(N144="základní",J144,0)</f>
        <v>0</v>
      </c>
      <c r="BF144" s="201">
        <f>IF(N144="snížená",J144,0)</f>
        <v>0</v>
      </c>
      <c r="BG144" s="201">
        <f>IF(N144="zákl. přenesená",J144,0)</f>
        <v>0</v>
      </c>
      <c r="BH144" s="201">
        <f>IF(N144="sníž. přenesená",J144,0)</f>
        <v>0</v>
      </c>
      <c r="BI144" s="201">
        <f>IF(N144="nulová",J144,0)</f>
        <v>0</v>
      </c>
      <c r="BJ144" s="18" t="s">
        <v>84</v>
      </c>
      <c r="BK144" s="201">
        <f>ROUND(I144*H144,2)</f>
        <v>0</v>
      </c>
      <c r="BL144" s="18" t="s">
        <v>161</v>
      </c>
      <c r="BM144" s="200" t="s">
        <v>1161</v>
      </c>
    </row>
    <row r="145" spans="2:51" s="13" customFormat="1" ht="12">
      <c r="B145" s="202"/>
      <c r="C145" s="203"/>
      <c r="D145" s="204" t="s">
        <v>163</v>
      </c>
      <c r="E145" s="205" t="s">
        <v>1</v>
      </c>
      <c r="F145" s="206" t="s">
        <v>1162</v>
      </c>
      <c r="G145" s="203"/>
      <c r="H145" s="207">
        <v>19.5</v>
      </c>
      <c r="I145" s="208"/>
      <c r="J145" s="203"/>
      <c r="K145" s="203"/>
      <c r="L145" s="209"/>
      <c r="M145" s="210"/>
      <c r="N145" s="211"/>
      <c r="O145" s="211"/>
      <c r="P145" s="211"/>
      <c r="Q145" s="211"/>
      <c r="R145" s="211"/>
      <c r="S145" s="211"/>
      <c r="T145" s="212"/>
      <c r="AT145" s="213" t="s">
        <v>163</v>
      </c>
      <c r="AU145" s="213" t="s">
        <v>86</v>
      </c>
      <c r="AV145" s="13" t="s">
        <v>86</v>
      </c>
      <c r="AW145" s="13" t="s">
        <v>32</v>
      </c>
      <c r="AX145" s="13" t="s">
        <v>84</v>
      </c>
      <c r="AY145" s="213" t="s">
        <v>155</v>
      </c>
    </row>
    <row r="146" spans="1:65" s="2" customFormat="1" ht="21.75" customHeight="1">
      <c r="A146" s="35"/>
      <c r="B146" s="36"/>
      <c r="C146" s="188" t="s">
        <v>207</v>
      </c>
      <c r="D146" s="188" t="s">
        <v>157</v>
      </c>
      <c r="E146" s="189" t="s">
        <v>1163</v>
      </c>
      <c r="F146" s="190" t="s">
        <v>1164</v>
      </c>
      <c r="G146" s="191" t="s">
        <v>160</v>
      </c>
      <c r="H146" s="192">
        <v>19.5</v>
      </c>
      <c r="I146" s="193"/>
      <c r="J146" s="194">
        <f>ROUND(I146*H146,2)</f>
        <v>0</v>
      </c>
      <c r="K146" s="195"/>
      <c r="L146" s="40"/>
      <c r="M146" s="196" t="s">
        <v>1</v>
      </c>
      <c r="N146" s="197" t="s">
        <v>41</v>
      </c>
      <c r="O146" s="72"/>
      <c r="P146" s="198">
        <f>O146*H146</f>
        <v>0</v>
      </c>
      <c r="Q146" s="198">
        <v>0.345</v>
      </c>
      <c r="R146" s="198">
        <f>Q146*H146</f>
        <v>6.727499999999999</v>
      </c>
      <c r="S146" s="198">
        <v>0</v>
      </c>
      <c r="T146" s="199">
        <f>S146*H146</f>
        <v>0</v>
      </c>
      <c r="U146" s="35"/>
      <c r="V146" s="35"/>
      <c r="W146" s="35"/>
      <c r="X146" s="35"/>
      <c r="Y146" s="35"/>
      <c r="Z146" s="35"/>
      <c r="AA146" s="35"/>
      <c r="AB146" s="35"/>
      <c r="AC146" s="35"/>
      <c r="AD146" s="35"/>
      <c r="AE146" s="35"/>
      <c r="AR146" s="200" t="s">
        <v>161</v>
      </c>
      <c r="AT146" s="200" t="s">
        <v>157</v>
      </c>
      <c r="AU146" s="200" t="s">
        <v>86</v>
      </c>
      <c r="AY146" s="18" t="s">
        <v>155</v>
      </c>
      <c r="BE146" s="201">
        <f>IF(N146="základní",J146,0)</f>
        <v>0</v>
      </c>
      <c r="BF146" s="201">
        <f>IF(N146="snížená",J146,0)</f>
        <v>0</v>
      </c>
      <c r="BG146" s="201">
        <f>IF(N146="zákl. přenesená",J146,0)</f>
        <v>0</v>
      </c>
      <c r="BH146" s="201">
        <f>IF(N146="sníž. přenesená",J146,0)</f>
        <v>0</v>
      </c>
      <c r="BI146" s="201">
        <f>IF(N146="nulová",J146,0)</f>
        <v>0</v>
      </c>
      <c r="BJ146" s="18" t="s">
        <v>84</v>
      </c>
      <c r="BK146" s="201">
        <f>ROUND(I146*H146,2)</f>
        <v>0</v>
      </c>
      <c r="BL146" s="18" t="s">
        <v>161</v>
      </c>
      <c r="BM146" s="200" t="s">
        <v>1165</v>
      </c>
    </row>
    <row r="147" spans="2:63" s="12" customFormat="1" ht="22.8" customHeight="1">
      <c r="B147" s="172"/>
      <c r="C147" s="173"/>
      <c r="D147" s="174" t="s">
        <v>75</v>
      </c>
      <c r="E147" s="186" t="s">
        <v>222</v>
      </c>
      <c r="F147" s="186" t="s">
        <v>223</v>
      </c>
      <c r="G147" s="173"/>
      <c r="H147" s="173"/>
      <c r="I147" s="176"/>
      <c r="J147" s="187">
        <f>BK147</f>
        <v>0</v>
      </c>
      <c r="K147" s="173"/>
      <c r="L147" s="178"/>
      <c r="M147" s="179"/>
      <c r="N147" s="180"/>
      <c r="O147" s="180"/>
      <c r="P147" s="181">
        <f>SUM(P148:P149)</f>
        <v>0</v>
      </c>
      <c r="Q147" s="180"/>
      <c r="R147" s="181">
        <f>SUM(R148:R149)</f>
        <v>0</v>
      </c>
      <c r="S147" s="180"/>
      <c r="T147" s="182">
        <f>SUM(T148:T149)</f>
        <v>0</v>
      </c>
      <c r="AR147" s="183" t="s">
        <v>84</v>
      </c>
      <c r="AT147" s="184" t="s">
        <v>75</v>
      </c>
      <c r="AU147" s="184" t="s">
        <v>84</v>
      </c>
      <c r="AY147" s="183" t="s">
        <v>155</v>
      </c>
      <c r="BK147" s="185">
        <f>SUM(BK148:BK149)</f>
        <v>0</v>
      </c>
    </row>
    <row r="148" spans="1:65" s="2" customFormat="1" ht="16.5" customHeight="1">
      <c r="A148" s="35"/>
      <c r="B148" s="36"/>
      <c r="C148" s="188" t="s">
        <v>212</v>
      </c>
      <c r="D148" s="188" t="s">
        <v>157</v>
      </c>
      <c r="E148" s="189" t="s">
        <v>778</v>
      </c>
      <c r="F148" s="190" t="s">
        <v>779</v>
      </c>
      <c r="G148" s="191" t="s">
        <v>160</v>
      </c>
      <c r="H148" s="192">
        <v>19.5</v>
      </c>
      <c r="I148" s="193"/>
      <c r="J148" s="194">
        <f>ROUND(I148*H148,2)</f>
        <v>0</v>
      </c>
      <c r="K148" s="195"/>
      <c r="L148" s="40"/>
      <c r="M148" s="196" t="s">
        <v>1</v>
      </c>
      <c r="N148" s="197" t="s">
        <v>41</v>
      </c>
      <c r="O148" s="72"/>
      <c r="P148" s="198">
        <f>O148*H148</f>
        <v>0</v>
      </c>
      <c r="Q148" s="198">
        <v>0</v>
      </c>
      <c r="R148" s="198">
        <f>Q148*H148</f>
        <v>0</v>
      </c>
      <c r="S148" s="198">
        <v>0</v>
      </c>
      <c r="T148" s="199">
        <f>S148*H148</f>
        <v>0</v>
      </c>
      <c r="U148" s="35"/>
      <c r="V148" s="35"/>
      <c r="W148" s="35"/>
      <c r="X148" s="35"/>
      <c r="Y148" s="35"/>
      <c r="Z148" s="35"/>
      <c r="AA148" s="35"/>
      <c r="AB148" s="35"/>
      <c r="AC148" s="35"/>
      <c r="AD148" s="35"/>
      <c r="AE148" s="35"/>
      <c r="AR148" s="200" t="s">
        <v>161</v>
      </c>
      <c r="AT148" s="200" t="s">
        <v>157</v>
      </c>
      <c r="AU148" s="200" t="s">
        <v>86</v>
      </c>
      <c r="AY148" s="18" t="s">
        <v>155</v>
      </c>
      <c r="BE148" s="201">
        <f>IF(N148="základní",J148,0)</f>
        <v>0</v>
      </c>
      <c r="BF148" s="201">
        <f>IF(N148="snížená",J148,0)</f>
        <v>0</v>
      </c>
      <c r="BG148" s="201">
        <f>IF(N148="zákl. přenesená",J148,0)</f>
        <v>0</v>
      </c>
      <c r="BH148" s="201">
        <f>IF(N148="sníž. přenesená",J148,0)</f>
        <v>0</v>
      </c>
      <c r="BI148" s="201">
        <f>IF(N148="nulová",J148,0)</f>
        <v>0</v>
      </c>
      <c r="BJ148" s="18" t="s">
        <v>84</v>
      </c>
      <c r="BK148" s="201">
        <f>ROUND(I148*H148,2)</f>
        <v>0</v>
      </c>
      <c r="BL148" s="18" t="s">
        <v>161</v>
      </c>
      <c r="BM148" s="200" t="s">
        <v>1166</v>
      </c>
    </row>
    <row r="149" spans="2:51" s="13" customFormat="1" ht="12">
      <c r="B149" s="202"/>
      <c r="C149" s="203"/>
      <c r="D149" s="204" t="s">
        <v>163</v>
      </c>
      <c r="E149" s="205" t="s">
        <v>1</v>
      </c>
      <c r="F149" s="206" t="s">
        <v>1167</v>
      </c>
      <c r="G149" s="203"/>
      <c r="H149" s="207">
        <v>19.5</v>
      </c>
      <c r="I149" s="208"/>
      <c r="J149" s="203"/>
      <c r="K149" s="203"/>
      <c r="L149" s="209"/>
      <c r="M149" s="210"/>
      <c r="N149" s="211"/>
      <c r="O149" s="211"/>
      <c r="P149" s="211"/>
      <c r="Q149" s="211"/>
      <c r="R149" s="211"/>
      <c r="S149" s="211"/>
      <c r="T149" s="212"/>
      <c r="AT149" s="213" t="s">
        <v>163</v>
      </c>
      <c r="AU149" s="213" t="s">
        <v>86</v>
      </c>
      <c r="AV149" s="13" t="s">
        <v>86</v>
      </c>
      <c r="AW149" s="13" t="s">
        <v>32</v>
      </c>
      <c r="AX149" s="13" t="s">
        <v>84</v>
      </c>
      <c r="AY149" s="213" t="s">
        <v>155</v>
      </c>
    </row>
    <row r="150" spans="2:63" s="12" customFormat="1" ht="22.8" customHeight="1">
      <c r="B150" s="172"/>
      <c r="C150" s="173"/>
      <c r="D150" s="174" t="s">
        <v>75</v>
      </c>
      <c r="E150" s="186" t="s">
        <v>343</v>
      </c>
      <c r="F150" s="186" t="s">
        <v>344</v>
      </c>
      <c r="G150" s="173"/>
      <c r="H150" s="173"/>
      <c r="I150" s="176"/>
      <c r="J150" s="187">
        <f>BK150</f>
        <v>0</v>
      </c>
      <c r="K150" s="173"/>
      <c r="L150" s="178"/>
      <c r="M150" s="179"/>
      <c r="N150" s="180"/>
      <c r="O150" s="180"/>
      <c r="P150" s="181">
        <f>P151</f>
        <v>0</v>
      </c>
      <c r="Q150" s="180"/>
      <c r="R150" s="181">
        <f>R151</f>
        <v>0</v>
      </c>
      <c r="S150" s="180"/>
      <c r="T150" s="182">
        <f>T151</f>
        <v>0</v>
      </c>
      <c r="AR150" s="183" t="s">
        <v>84</v>
      </c>
      <c r="AT150" s="184" t="s">
        <v>75</v>
      </c>
      <c r="AU150" s="184" t="s">
        <v>84</v>
      </c>
      <c r="AY150" s="183" t="s">
        <v>155</v>
      </c>
      <c r="BK150" s="185">
        <f>BK151</f>
        <v>0</v>
      </c>
    </row>
    <row r="151" spans="1:65" s="2" customFormat="1" ht="16.5" customHeight="1">
      <c r="A151" s="35"/>
      <c r="B151" s="36"/>
      <c r="C151" s="188" t="s">
        <v>218</v>
      </c>
      <c r="D151" s="188" t="s">
        <v>157</v>
      </c>
      <c r="E151" s="189" t="s">
        <v>782</v>
      </c>
      <c r="F151" s="190" t="s">
        <v>783</v>
      </c>
      <c r="G151" s="191" t="s">
        <v>258</v>
      </c>
      <c r="H151" s="192">
        <v>8.522</v>
      </c>
      <c r="I151" s="193"/>
      <c r="J151" s="194">
        <f>ROUND(I151*H151,2)</f>
        <v>0</v>
      </c>
      <c r="K151" s="195"/>
      <c r="L151" s="40"/>
      <c r="M151" s="196" t="s">
        <v>1</v>
      </c>
      <c r="N151" s="197" t="s">
        <v>41</v>
      </c>
      <c r="O151" s="72"/>
      <c r="P151" s="198">
        <f>O151*H151</f>
        <v>0</v>
      </c>
      <c r="Q151" s="198">
        <v>0</v>
      </c>
      <c r="R151" s="198">
        <f>Q151*H151</f>
        <v>0</v>
      </c>
      <c r="S151" s="198">
        <v>0</v>
      </c>
      <c r="T151" s="199">
        <f>S151*H151</f>
        <v>0</v>
      </c>
      <c r="U151" s="35"/>
      <c r="V151" s="35"/>
      <c r="W151" s="35"/>
      <c r="X151" s="35"/>
      <c r="Y151" s="35"/>
      <c r="Z151" s="35"/>
      <c r="AA151" s="35"/>
      <c r="AB151" s="35"/>
      <c r="AC151" s="35"/>
      <c r="AD151" s="35"/>
      <c r="AE151" s="35"/>
      <c r="AR151" s="200" t="s">
        <v>161</v>
      </c>
      <c r="AT151" s="200" t="s">
        <v>157</v>
      </c>
      <c r="AU151" s="200" t="s">
        <v>86</v>
      </c>
      <c r="AY151" s="18" t="s">
        <v>155</v>
      </c>
      <c r="BE151" s="201">
        <f>IF(N151="základní",J151,0)</f>
        <v>0</v>
      </c>
      <c r="BF151" s="201">
        <f>IF(N151="snížená",J151,0)</f>
        <v>0</v>
      </c>
      <c r="BG151" s="201">
        <f>IF(N151="zákl. přenesená",J151,0)</f>
        <v>0</v>
      </c>
      <c r="BH151" s="201">
        <f>IF(N151="sníž. přenesená",J151,0)</f>
        <v>0</v>
      </c>
      <c r="BI151" s="201">
        <f>IF(N151="nulová",J151,0)</f>
        <v>0</v>
      </c>
      <c r="BJ151" s="18" t="s">
        <v>84</v>
      </c>
      <c r="BK151" s="201">
        <f>ROUND(I151*H151,2)</f>
        <v>0</v>
      </c>
      <c r="BL151" s="18" t="s">
        <v>161</v>
      </c>
      <c r="BM151" s="200" t="s">
        <v>1168</v>
      </c>
    </row>
    <row r="152" spans="2:63" s="12" customFormat="1" ht="25.95" customHeight="1">
      <c r="B152" s="172"/>
      <c r="C152" s="173"/>
      <c r="D152" s="174" t="s">
        <v>75</v>
      </c>
      <c r="E152" s="175" t="s">
        <v>349</v>
      </c>
      <c r="F152" s="175" t="s">
        <v>350</v>
      </c>
      <c r="G152" s="173"/>
      <c r="H152" s="173"/>
      <c r="I152" s="176"/>
      <c r="J152" s="177">
        <f>BK152</f>
        <v>0</v>
      </c>
      <c r="K152" s="173"/>
      <c r="L152" s="178"/>
      <c r="M152" s="179"/>
      <c r="N152" s="180"/>
      <c r="O152" s="180"/>
      <c r="P152" s="181">
        <f>P153+P160</f>
        <v>0</v>
      </c>
      <c r="Q152" s="180"/>
      <c r="R152" s="181">
        <f>R153+R160</f>
        <v>0</v>
      </c>
      <c r="S152" s="180"/>
      <c r="T152" s="182">
        <f>T153+T160</f>
        <v>0</v>
      </c>
      <c r="AR152" s="183" t="s">
        <v>86</v>
      </c>
      <c r="AT152" s="184" t="s">
        <v>75</v>
      </c>
      <c r="AU152" s="184" t="s">
        <v>76</v>
      </c>
      <c r="AY152" s="183" t="s">
        <v>155</v>
      </c>
      <c r="BK152" s="185">
        <f>BK153+BK160</f>
        <v>0</v>
      </c>
    </row>
    <row r="153" spans="2:63" s="12" customFormat="1" ht="22.8" customHeight="1">
      <c r="B153" s="172"/>
      <c r="C153" s="173"/>
      <c r="D153" s="174" t="s">
        <v>75</v>
      </c>
      <c r="E153" s="186" t="s">
        <v>351</v>
      </c>
      <c r="F153" s="186" t="s">
        <v>352</v>
      </c>
      <c r="G153" s="173"/>
      <c r="H153" s="173"/>
      <c r="I153" s="176"/>
      <c r="J153" s="187">
        <f>BK153</f>
        <v>0</v>
      </c>
      <c r="K153" s="173"/>
      <c r="L153" s="178"/>
      <c r="M153" s="179"/>
      <c r="N153" s="180"/>
      <c r="O153" s="180"/>
      <c r="P153" s="181">
        <f>SUM(P154:P159)</f>
        <v>0</v>
      </c>
      <c r="Q153" s="180"/>
      <c r="R153" s="181">
        <f>SUM(R154:R159)</f>
        <v>0</v>
      </c>
      <c r="S153" s="180"/>
      <c r="T153" s="182">
        <f>SUM(T154:T159)</f>
        <v>0</v>
      </c>
      <c r="AR153" s="183" t="s">
        <v>86</v>
      </c>
      <c r="AT153" s="184" t="s">
        <v>75</v>
      </c>
      <c r="AU153" s="184" t="s">
        <v>84</v>
      </c>
      <c r="AY153" s="183" t="s">
        <v>155</v>
      </c>
      <c r="BK153" s="185">
        <f>SUM(BK154:BK159)</f>
        <v>0</v>
      </c>
    </row>
    <row r="154" spans="1:65" s="2" customFormat="1" ht="24.15" customHeight="1">
      <c r="A154" s="35"/>
      <c r="B154" s="36"/>
      <c r="C154" s="188" t="s">
        <v>222</v>
      </c>
      <c r="D154" s="188" t="s">
        <v>157</v>
      </c>
      <c r="E154" s="189" t="s">
        <v>1169</v>
      </c>
      <c r="F154" s="190" t="s">
        <v>1170</v>
      </c>
      <c r="G154" s="191" t="s">
        <v>176</v>
      </c>
      <c r="H154" s="192">
        <v>28.54</v>
      </c>
      <c r="I154" s="193"/>
      <c r="J154" s="194">
        <f>ROUND(I154*H154,2)</f>
        <v>0</v>
      </c>
      <c r="K154" s="195"/>
      <c r="L154" s="40"/>
      <c r="M154" s="196" t="s">
        <v>1</v>
      </c>
      <c r="N154" s="197" t="s">
        <v>41</v>
      </c>
      <c r="O154" s="72"/>
      <c r="P154" s="198">
        <f>O154*H154</f>
        <v>0</v>
      </c>
      <c r="Q154" s="198">
        <v>0</v>
      </c>
      <c r="R154" s="198">
        <f>Q154*H154</f>
        <v>0</v>
      </c>
      <c r="S154" s="198">
        <v>0</v>
      </c>
      <c r="T154" s="199">
        <f>S154*H154</f>
        <v>0</v>
      </c>
      <c r="U154" s="35"/>
      <c r="V154" s="35"/>
      <c r="W154" s="35"/>
      <c r="X154" s="35"/>
      <c r="Y154" s="35"/>
      <c r="Z154" s="35"/>
      <c r="AA154" s="35"/>
      <c r="AB154" s="35"/>
      <c r="AC154" s="35"/>
      <c r="AD154" s="35"/>
      <c r="AE154" s="35"/>
      <c r="AR154" s="200" t="s">
        <v>255</v>
      </c>
      <c r="AT154" s="200" t="s">
        <v>157</v>
      </c>
      <c r="AU154" s="200" t="s">
        <v>86</v>
      </c>
      <c r="AY154" s="18" t="s">
        <v>155</v>
      </c>
      <c r="BE154" s="201">
        <f>IF(N154="základní",J154,0)</f>
        <v>0</v>
      </c>
      <c r="BF154" s="201">
        <f>IF(N154="snížená",J154,0)</f>
        <v>0</v>
      </c>
      <c r="BG154" s="201">
        <f>IF(N154="zákl. přenesená",J154,0)</f>
        <v>0</v>
      </c>
      <c r="BH154" s="201">
        <f>IF(N154="sníž. přenesená",J154,0)</f>
        <v>0</v>
      </c>
      <c r="BI154" s="201">
        <f>IF(N154="nulová",J154,0)</f>
        <v>0</v>
      </c>
      <c r="BJ154" s="18" t="s">
        <v>84</v>
      </c>
      <c r="BK154" s="201">
        <f>ROUND(I154*H154,2)</f>
        <v>0</v>
      </c>
      <c r="BL154" s="18" t="s">
        <v>255</v>
      </c>
      <c r="BM154" s="200" t="s">
        <v>1171</v>
      </c>
    </row>
    <row r="155" spans="2:51" s="14" customFormat="1" ht="12">
      <c r="B155" s="214"/>
      <c r="C155" s="215"/>
      <c r="D155" s="204" t="s">
        <v>163</v>
      </c>
      <c r="E155" s="216" t="s">
        <v>1</v>
      </c>
      <c r="F155" s="217" t="s">
        <v>1172</v>
      </c>
      <c r="G155" s="215"/>
      <c r="H155" s="216" t="s">
        <v>1</v>
      </c>
      <c r="I155" s="218"/>
      <c r="J155" s="215"/>
      <c r="K155" s="215"/>
      <c r="L155" s="219"/>
      <c r="M155" s="220"/>
      <c r="N155" s="221"/>
      <c r="O155" s="221"/>
      <c r="P155" s="221"/>
      <c r="Q155" s="221"/>
      <c r="R155" s="221"/>
      <c r="S155" s="221"/>
      <c r="T155" s="222"/>
      <c r="AT155" s="223" t="s">
        <v>163</v>
      </c>
      <c r="AU155" s="223" t="s">
        <v>86</v>
      </c>
      <c r="AV155" s="14" t="s">
        <v>84</v>
      </c>
      <c r="AW155" s="14" t="s">
        <v>32</v>
      </c>
      <c r="AX155" s="14" t="s">
        <v>76</v>
      </c>
      <c r="AY155" s="223" t="s">
        <v>155</v>
      </c>
    </row>
    <row r="156" spans="2:51" s="13" customFormat="1" ht="12">
      <c r="B156" s="202"/>
      <c r="C156" s="203"/>
      <c r="D156" s="204" t="s">
        <v>163</v>
      </c>
      <c r="E156" s="205" t="s">
        <v>1</v>
      </c>
      <c r="F156" s="206" t="s">
        <v>1173</v>
      </c>
      <c r="G156" s="203"/>
      <c r="H156" s="207">
        <v>28.54</v>
      </c>
      <c r="I156" s="208"/>
      <c r="J156" s="203"/>
      <c r="K156" s="203"/>
      <c r="L156" s="209"/>
      <c r="M156" s="210"/>
      <c r="N156" s="211"/>
      <c r="O156" s="211"/>
      <c r="P156" s="211"/>
      <c r="Q156" s="211"/>
      <c r="R156" s="211"/>
      <c r="S156" s="211"/>
      <c r="T156" s="212"/>
      <c r="AT156" s="213" t="s">
        <v>163</v>
      </c>
      <c r="AU156" s="213" t="s">
        <v>86</v>
      </c>
      <c r="AV156" s="13" t="s">
        <v>86</v>
      </c>
      <c r="AW156" s="13" t="s">
        <v>32</v>
      </c>
      <c r="AX156" s="13" t="s">
        <v>84</v>
      </c>
      <c r="AY156" s="213" t="s">
        <v>155</v>
      </c>
    </row>
    <row r="157" spans="1:65" s="2" customFormat="1" ht="24.15" customHeight="1">
      <c r="A157" s="35"/>
      <c r="B157" s="36"/>
      <c r="C157" s="188" t="s">
        <v>228</v>
      </c>
      <c r="D157" s="188" t="s">
        <v>157</v>
      </c>
      <c r="E157" s="189" t="s">
        <v>1174</v>
      </c>
      <c r="F157" s="190" t="s">
        <v>1175</v>
      </c>
      <c r="G157" s="191" t="s">
        <v>176</v>
      </c>
      <c r="H157" s="192">
        <v>4.36</v>
      </c>
      <c r="I157" s="193"/>
      <c r="J157" s="194">
        <f>ROUND(I157*H157,2)</f>
        <v>0</v>
      </c>
      <c r="K157" s="195"/>
      <c r="L157" s="40"/>
      <c r="M157" s="196" t="s">
        <v>1</v>
      </c>
      <c r="N157" s="197" t="s">
        <v>41</v>
      </c>
      <c r="O157" s="72"/>
      <c r="P157" s="198">
        <f>O157*H157</f>
        <v>0</v>
      </c>
      <c r="Q157" s="198">
        <v>0</v>
      </c>
      <c r="R157" s="198">
        <f>Q157*H157</f>
        <v>0</v>
      </c>
      <c r="S157" s="198">
        <v>0</v>
      </c>
      <c r="T157" s="199">
        <f>S157*H157</f>
        <v>0</v>
      </c>
      <c r="U157" s="35"/>
      <c r="V157" s="35"/>
      <c r="W157" s="35"/>
      <c r="X157" s="35"/>
      <c r="Y157" s="35"/>
      <c r="Z157" s="35"/>
      <c r="AA157" s="35"/>
      <c r="AB157" s="35"/>
      <c r="AC157" s="35"/>
      <c r="AD157" s="35"/>
      <c r="AE157" s="35"/>
      <c r="AR157" s="200" t="s">
        <v>255</v>
      </c>
      <c r="AT157" s="200" t="s">
        <v>157</v>
      </c>
      <c r="AU157" s="200" t="s">
        <v>86</v>
      </c>
      <c r="AY157" s="18" t="s">
        <v>155</v>
      </c>
      <c r="BE157" s="201">
        <f>IF(N157="základní",J157,0)</f>
        <v>0</v>
      </c>
      <c r="BF157" s="201">
        <f>IF(N157="snížená",J157,0)</f>
        <v>0</v>
      </c>
      <c r="BG157" s="201">
        <f>IF(N157="zákl. přenesená",J157,0)</f>
        <v>0</v>
      </c>
      <c r="BH157" s="201">
        <f>IF(N157="sníž. přenesená",J157,0)</f>
        <v>0</v>
      </c>
      <c r="BI157" s="201">
        <f>IF(N157="nulová",J157,0)</f>
        <v>0</v>
      </c>
      <c r="BJ157" s="18" t="s">
        <v>84</v>
      </c>
      <c r="BK157" s="201">
        <f>ROUND(I157*H157,2)</f>
        <v>0</v>
      </c>
      <c r="BL157" s="18" t="s">
        <v>255</v>
      </c>
      <c r="BM157" s="200" t="s">
        <v>1176</v>
      </c>
    </row>
    <row r="158" spans="2:51" s="14" customFormat="1" ht="12">
      <c r="B158" s="214"/>
      <c r="C158" s="215"/>
      <c r="D158" s="204" t="s">
        <v>163</v>
      </c>
      <c r="E158" s="216" t="s">
        <v>1</v>
      </c>
      <c r="F158" s="217" t="s">
        <v>1172</v>
      </c>
      <c r="G158" s="215"/>
      <c r="H158" s="216" t="s">
        <v>1</v>
      </c>
      <c r="I158" s="218"/>
      <c r="J158" s="215"/>
      <c r="K158" s="215"/>
      <c r="L158" s="219"/>
      <c r="M158" s="220"/>
      <c r="N158" s="221"/>
      <c r="O158" s="221"/>
      <c r="P158" s="221"/>
      <c r="Q158" s="221"/>
      <c r="R158" s="221"/>
      <c r="S158" s="221"/>
      <c r="T158" s="222"/>
      <c r="AT158" s="223" t="s">
        <v>163</v>
      </c>
      <c r="AU158" s="223" t="s">
        <v>86</v>
      </c>
      <c r="AV158" s="14" t="s">
        <v>84</v>
      </c>
      <c r="AW158" s="14" t="s">
        <v>32</v>
      </c>
      <c r="AX158" s="14" t="s">
        <v>76</v>
      </c>
      <c r="AY158" s="223" t="s">
        <v>155</v>
      </c>
    </row>
    <row r="159" spans="2:51" s="13" customFormat="1" ht="12">
      <c r="B159" s="202"/>
      <c r="C159" s="203"/>
      <c r="D159" s="204" t="s">
        <v>163</v>
      </c>
      <c r="E159" s="205" t="s">
        <v>1</v>
      </c>
      <c r="F159" s="206" t="s">
        <v>1177</v>
      </c>
      <c r="G159" s="203"/>
      <c r="H159" s="207">
        <v>4.36</v>
      </c>
      <c r="I159" s="208"/>
      <c r="J159" s="203"/>
      <c r="K159" s="203"/>
      <c r="L159" s="209"/>
      <c r="M159" s="210"/>
      <c r="N159" s="211"/>
      <c r="O159" s="211"/>
      <c r="P159" s="211"/>
      <c r="Q159" s="211"/>
      <c r="R159" s="211"/>
      <c r="S159" s="211"/>
      <c r="T159" s="212"/>
      <c r="AT159" s="213" t="s">
        <v>163</v>
      </c>
      <c r="AU159" s="213" t="s">
        <v>86</v>
      </c>
      <c r="AV159" s="13" t="s">
        <v>86</v>
      </c>
      <c r="AW159" s="13" t="s">
        <v>32</v>
      </c>
      <c r="AX159" s="13" t="s">
        <v>84</v>
      </c>
      <c r="AY159" s="213" t="s">
        <v>155</v>
      </c>
    </row>
    <row r="160" spans="2:63" s="12" customFormat="1" ht="22.8" customHeight="1">
      <c r="B160" s="172"/>
      <c r="C160" s="173"/>
      <c r="D160" s="174" t="s">
        <v>75</v>
      </c>
      <c r="E160" s="186" t="s">
        <v>839</v>
      </c>
      <c r="F160" s="186" t="s">
        <v>1178</v>
      </c>
      <c r="G160" s="173"/>
      <c r="H160" s="173"/>
      <c r="I160" s="176"/>
      <c r="J160" s="187">
        <f>BK160</f>
        <v>0</v>
      </c>
      <c r="K160" s="173"/>
      <c r="L160" s="178"/>
      <c r="M160" s="179"/>
      <c r="N160" s="180"/>
      <c r="O160" s="180"/>
      <c r="P160" s="181">
        <f>SUM(P161:P170)</f>
        <v>0</v>
      </c>
      <c r="Q160" s="180"/>
      <c r="R160" s="181">
        <f>SUM(R161:R170)</f>
        <v>0</v>
      </c>
      <c r="S160" s="180"/>
      <c r="T160" s="182">
        <f>SUM(T161:T170)</f>
        <v>0</v>
      </c>
      <c r="AR160" s="183" t="s">
        <v>86</v>
      </c>
      <c r="AT160" s="184" t="s">
        <v>75</v>
      </c>
      <c r="AU160" s="184" t="s">
        <v>84</v>
      </c>
      <c r="AY160" s="183" t="s">
        <v>155</v>
      </c>
      <c r="BK160" s="185">
        <f>SUM(BK161:BK170)</f>
        <v>0</v>
      </c>
    </row>
    <row r="161" spans="1:65" s="2" customFormat="1" ht="37.8" customHeight="1">
      <c r="A161" s="35"/>
      <c r="B161" s="36"/>
      <c r="C161" s="188" t="s">
        <v>233</v>
      </c>
      <c r="D161" s="188" t="s">
        <v>157</v>
      </c>
      <c r="E161" s="189" t="s">
        <v>841</v>
      </c>
      <c r="F161" s="190" t="s">
        <v>1179</v>
      </c>
      <c r="G161" s="191" t="s">
        <v>300</v>
      </c>
      <c r="H161" s="192">
        <v>1</v>
      </c>
      <c r="I161" s="193"/>
      <c r="J161" s="194">
        <f aca="true" t="shared" si="0" ref="J161:J170">ROUND(I161*H161,2)</f>
        <v>0</v>
      </c>
      <c r="K161" s="195"/>
      <c r="L161" s="40"/>
      <c r="M161" s="196" t="s">
        <v>1</v>
      </c>
      <c r="N161" s="197" t="s">
        <v>41</v>
      </c>
      <c r="O161" s="72"/>
      <c r="P161" s="198">
        <f aca="true" t="shared" si="1" ref="P161:P170">O161*H161</f>
        <v>0</v>
      </c>
      <c r="Q161" s="198">
        <v>0</v>
      </c>
      <c r="R161" s="198">
        <f aca="true" t="shared" si="2" ref="R161:R170">Q161*H161</f>
        <v>0</v>
      </c>
      <c r="S161" s="198">
        <v>0</v>
      </c>
      <c r="T161" s="199">
        <f aca="true" t="shared" si="3" ref="T161:T170">S161*H161</f>
        <v>0</v>
      </c>
      <c r="U161" s="35"/>
      <c r="V161" s="35"/>
      <c r="W161" s="35"/>
      <c r="X161" s="35"/>
      <c r="Y161" s="35"/>
      <c r="Z161" s="35"/>
      <c r="AA161" s="35"/>
      <c r="AB161" s="35"/>
      <c r="AC161" s="35"/>
      <c r="AD161" s="35"/>
      <c r="AE161" s="35"/>
      <c r="AR161" s="200" t="s">
        <v>255</v>
      </c>
      <c r="AT161" s="200" t="s">
        <v>157</v>
      </c>
      <c r="AU161" s="200" t="s">
        <v>86</v>
      </c>
      <c r="AY161" s="18" t="s">
        <v>155</v>
      </c>
      <c r="BE161" s="201">
        <f aca="true" t="shared" si="4" ref="BE161:BE170">IF(N161="základní",J161,0)</f>
        <v>0</v>
      </c>
      <c r="BF161" s="201">
        <f aca="true" t="shared" si="5" ref="BF161:BF170">IF(N161="snížená",J161,0)</f>
        <v>0</v>
      </c>
      <c r="BG161" s="201">
        <f aca="true" t="shared" si="6" ref="BG161:BG170">IF(N161="zákl. přenesená",J161,0)</f>
        <v>0</v>
      </c>
      <c r="BH161" s="201">
        <f aca="true" t="shared" si="7" ref="BH161:BH170">IF(N161="sníž. přenesená",J161,0)</f>
        <v>0</v>
      </c>
      <c r="BI161" s="201">
        <f aca="true" t="shared" si="8" ref="BI161:BI170">IF(N161="nulová",J161,0)</f>
        <v>0</v>
      </c>
      <c r="BJ161" s="18" t="s">
        <v>84</v>
      </c>
      <c r="BK161" s="201">
        <f aca="true" t="shared" si="9" ref="BK161:BK170">ROUND(I161*H161,2)</f>
        <v>0</v>
      </c>
      <c r="BL161" s="18" t="s">
        <v>255</v>
      </c>
      <c r="BM161" s="200" t="s">
        <v>1180</v>
      </c>
    </row>
    <row r="162" spans="1:65" s="2" customFormat="1" ht="37.8" customHeight="1">
      <c r="A162" s="35"/>
      <c r="B162" s="36"/>
      <c r="C162" s="188" t="s">
        <v>237</v>
      </c>
      <c r="D162" s="188" t="s">
        <v>157</v>
      </c>
      <c r="E162" s="189" t="s">
        <v>844</v>
      </c>
      <c r="F162" s="190" t="s">
        <v>1181</v>
      </c>
      <c r="G162" s="191" t="s">
        <v>300</v>
      </c>
      <c r="H162" s="192">
        <v>3</v>
      </c>
      <c r="I162" s="193"/>
      <c r="J162" s="194">
        <f t="shared" si="0"/>
        <v>0</v>
      </c>
      <c r="K162" s="195"/>
      <c r="L162" s="40"/>
      <c r="M162" s="196" t="s">
        <v>1</v>
      </c>
      <c r="N162" s="197" t="s">
        <v>41</v>
      </c>
      <c r="O162" s="72"/>
      <c r="P162" s="198">
        <f t="shared" si="1"/>
        <v>0</v>
      </c>
      <c r="Q162" s="198">
        <v>0</v>
      </c>
      <c r="R162" s="198">
        <f t="shared" si="2"/>
        <v>0</v>
      </c>
      <c r="S162" s="198">
        <v>0</v>
      </c>
      <c r="T162" s="199">
        <f t="shared" si="3"/>
        <v>0</v>
      </c>
      <c r="U162" s="35"/>
      <c r="V162" s="35"/>
      <c r="W162" s="35"/>
      <c r="X162" s="35"/>
      <c r="Y162" s="35"/>
      <c r="Z162" s="35"/>
      <c r="AA162" s="35"/>
      <c r="AB162" s="35"/>
      <c r="AC162" s="35"/>
      <c r="AD162" s="35"/>
      <c r="AE162" s="35"/>
      <c r="AR162" s="200" t="s">
        <v>255</v>
      </c>
      <c r="AT162" s="200" t="s">
        <v>157</v>
      </c>
      <c r="AU162" s="200" t="s">
        <v>86</v>
      </c>
      <c r="AY162" s="18" t="s">
        <v>155</v>
      </c>
      <c r="BE162" s="201">
        <f t="shared" si="4"/>
        <v>0</v>
      </c>
      <c r="BF162" s="201">
        <f t="shared" si="5"/>
        <v>0</v>
      </c>
      <c r="BG162" s="201">
        <f t="shared" si="6"/>
        <v>0</v>
      </c>
      <c r="BH162" s="201">
        <f t="shared" si="7"/>
        <v>0</v>
      </c>
      <c r="BI162" s="201">
        <f t="shared" si="8"/>
        <v>0</v>
      </c>
      <c r="BJ162" s="18" t="s">
        <v>84</v>
      </c>
      <c r="BK162" s="201">
        <f t="shared" si="9"/>
        <v>0</v>
      </c>
      <c r="BL162" s="18" t="s">
        <v>255</v>
      </c>
      <c r="BM162" s="200" t="s">
        <v>1182</v>
      </c>
    </row>
    <row r="163" spans="1:65" s="2" customFormat="1" ht="33" customHeight="1">
      <c r="A163" s="35"/>
      <c r="B163" s="36"/>
      <c r="C163" s="188" t="s">
        <v>242</v>
      </c>
      <c r="D163" s="188" t="s">
        <v>157</v>
      </c>
      <c r="E163" s="189" t="s">
        <v>847</v>
      </c>
      <c r="F163" s="190" t="s">
        <v>1183</v>
      </c>
      <c r="G163" s="191" t="s">
        <v>300</v>
      </c>
      <c r="H163" s="192">
        <v>1</v>
      </c>
      <c r="I163" s="193"/>
      <c r="J163" s="194">
        <f t="shared" si="0"/>
        <v>0</v>
      </c>
      <c r="K163" s="195"/>
      <c r="L163" s="40"/>
      <c r="M163" s="196" t="s">
        <v>1</v>
      </c>
      <c r="N163" s="197" t="s">
        <v>41</v>
      </c>
      <c r="O163" s="72"/>
      <c r="P163" s="198">
        <f t="shared" si="1"/>
        <v>0</v>
      </c>
      <c r="Q163" s="198">
        <v>0</v>
      </c>
      <c r="R163" s="198">
        <f t="shared" si="2"/>
        <v>0</v>
      </c>
      <c r="S163" s="198">
        <v>0</v>
      </c>
      <c r="T163" s="199">
        <f t="shared" si="3"/>
        <v>0</v>
      </c>
      <c r="U163" s="35"/>
      <c r="V163" s="35"/>
      <c r="W163" s="35"/>
      <c r="X163" s="35"/>
      <c r="Y163" s="35"/>
      <c r="Z163" s="35"/>
      <c r="AA163" s="35"/>
      <c r="AB163" s="35"/>
      <c r="AC163" s="35"/>
      <c r="AD163" s="35"/>
      <c r="AE163" s="35"/>
      <c r="AR163" s="200" t="s">
        <v>255</v>
      </c>
      <c r="AT163" s="200" t="s">
        <v>157</v>
      </c>
      <c r="AU163" s="200" t="s">
        <v>86</v>
      </c>
      <c r="AY163" s="18" t="s">
        <v>155</v>
      </c>
      <c r="BE163" s="201">
        <f t="shared" si="4"/>
        <v>0</v>
      </c>
      <c r="BF163" s="201">
        <f t="shared" si="5"/>
        <v>0</v>
      </c>
      <c r="BG163" s="201">
        <f t="shared" si="6"/>
        <v>0</v>
      </c>
      <c r="BH163" s="201">
        <f t="shared" si="7"/>
        <v>0</v>
      </c>
      <c r="BI163" s="201">
        <f t="shared" si="8"/>
        <v>0</v>
      </c>
      <c r="BJ163" s="18" t="s">
        <v>84</v>
      </c>
      <c r="BK163" s="201">
        <f t="shared" si="9"/>
        <v>0</v>
      </c>
      <c r="BL163" s="18" t="s">
        <v>255</v>
      </c>
      <c r="BM163" s="200" t="s">
        <v>1184</v>
      </c>
    </row>
    <row r="164" spans="1:65" s="2" customFormat="1" ht="24.15" customHeight="1">
      <c r="A164" s="35"/>
      <c r="B164" s="36"/>
      <c r="C164" s="188" t="s">
        <v>247</v>
      </c>
      <c r="D164" s="188" t="s">
        <v>157</v>
      </c>
      <c r="E164" s="189" t="s">
        <v>850</v>
      </c>
      <c r="F164" s="190" t="s">
        <v>1185</v>
      </c>
      <c r="G164" s="191" t="s">
        <v>300</v>
      </c>
      <c r="H164" s="192">
        <v>1</v>
      </c>
      <c r="I164" s="193"/>
      <c r="J164" s="194">
        <f t="shared" si="0"/>
        <v>0</v>
      </c>
      <c r="K164" s="195"/>
      <c r="L164" s="40"/>
      <c r="M164" s="196" t="s">
        <v>1</v>
      </c>
      <c r="N164" s="197" t="s">
        <v>41</v>
      </c>
      <c r="O164" s="72"/>
      <c r="P164" s="198">
        <f t="shared" si="1"/>
        <v>0</v>
      </c>
      <c r="Q164" s="198">
        <v>0</v>
      </c>
      <c r="R164" s="198">
        <f t="shared" si="2"/>
        <v>0</v>
      </c>
      <c r="S164" s="198">
        <v>0</v>
      </c>
      <c r="T164" s="199">
        <f t="shared" si="3"/>
        <v>0</v>
      </c>
      <c r="U164" s="35"/>
      <c r="V164" s="35"/>
      <c r="W164" s="35"/>
      <c r="X164" s="35"/>
      <c r="Y164" s="35"/>
      <c r="Z164" s="35"/>
      <c r="AA164" s="35"/>
      <c r="AB164" s="35"/>
      <c r="AC164" s="35"/>
      <c r="AD164" s="35"/>
      <c r="AE164" s="35"/>
      <c r="AR164" s="200" t="s">
        <v>255</v>
      </c>
      <c r="AT164" s="200" t="s">
        <v>157</v>
      </c>
      <c r="AU164" s="200" t="s">
        <v>86</v>
      </c>
      <c r="AY164" s="18" t="s">
        <v>155</v>
      </c>
      <c r="BE164" s="201">
        <f t="shared" si="4"/>
        <v>0</v>
      </c>
      <c r="BF164" s="201">
        <f t="shared" si="5"/>
        <v>0</v>
      </c>
      <c r="BG164" s="201">
        <f t="shared" si="6"/>
        <v>0</v>
      </c>
      <c r="BH164" s="201">
        <f t="shared" si="7"/>
        <v>0</v>
      </c>
      <c r="BI164" s="201">
        <f t="shared" si="8"/>
        <v>0</v>
      </c>
      <c r="BJ164" s="18" t="s">
        <v>84</v>
      </c>
      <c r="BK164" s="201">
        <f t="shared" si="9"/>
        <v>0</v>
      </c>
      <c r="BL164" s="18" t="s">
        <v>255</v>
      </c>
      <c r="BM164" s="200" t="s">
        <v>1186</v>
      </c>
    </row>
    <row r="165" spans="1:65" s="2" customFormat="1" ht="33" customHeight="1">
      <c r="A165" s="35"/>
      <c r="B165" s="36"/>
      <c r="C165" s="188" t="s">
        <v>8</v>
      </c>
      <c r="D165" s="188" t="s">
        <v>157</v>
      </c>
      <c r="E165" s="189" t="s">
        <v>853</v>
      </c>
      <c r="F165" s="190" t="s">
        <v>1187</v>
      </c>
      <c r="G165" s="191" t="s">
        <v>300</v>
      </c>
      <c r="H165" s="192">
        <v>1</v>
      </c>
      <c r="I165" s="193"/>
      <c r="J165" s="194">
        <f t="shared" si="0"/>
        <v>0</v>
      </c>
      <c r="K165" s="195"/>
      <c r="L165" s="40"/>
      <c r="M165" s="196" t="s">
        <v>1</v>
      </c>
      <c r="N165" s="197" t="s">
        <v>41</v>
      </c>
      <c r="O165" s="72"/>
      <c r="P165" s="198">
        <f t="shared" si="1"/>
        <v>0</v>
      </c>
      <c r="Q165" s="198">
        <v>0</v>
      </c>
      <c r="R165" s="198">
        <f t="shared" si="2"/>
        <v>0</v>
      </c>
      <c r="S165" s="198">
        <v>0</v>
      </c>
      <c r="T165" s="199">
        <f t="shared" si="3"/>
        <v>0</v>
      </c>
      <c r="U165" s="35"/>
      <c r="V165" s="35"/>
      <c r="W165" s="35"/>
      <c r="X165" s="35"/>
      <c r="Y165" s="35"/>
      <c r="Z165" s="35"/>
      <c r="AA165" s="35"/>
      <c r="AB165" s="35"/>
      <c r="AC165" s="35"/>
      <c r="AD165" s="35"/>
      <c r="AE165" s="35"/>
      <c r="AR165" s="200" t="s">
        <v>255</v>
      </c>
      <c r="AT165" s="200" t="s">
        <v>157</v>
      </c>
      <c r="AU165" s="200" t="s">
        <v>86</v>
      </c>
      <c r="AY165" s="18" t="s">
        <v>155</v>
      </c>
      <c r="BE165" s="201">
        <f t="shared" si="4"/>
        <v>0</v>
      </c>
      <c r="BF165" s="201">
        <f t="shared" si="5"/>
        <v>0</v>
      </c>
      <c r="BG165" s="201">
        <f t="shared" si="6"/>
        <v>0</v>
      </c>
      <c r="BH165" s="201">
        <f t="shared" si="7"/>
        <v>0</v>
      </c>
      <c r="BI165" s="201">
        <f t="shared" si="8"/>
        <v>0</v>
      </c>
      <c r="BJ165" s="18" t="s">
        <v>84</v>
      </c>
      <c r="BK165" s="201">
        <f t="shared" si="9"/>
        <v>0</v>
      </c>
      <c r="BL165" s="18" t="s">
        <v>255</v>
      </c>
      <c r="BM165" s="200" t="s">
        <v>1188</v>
      </c>
    </row>
    <row r="166" spans="1:65" s="2" customFormat="1" ht="24.15" customHeight="1">
      <c r="A166" s="35"/>
      <c r="B166" s="36"/>
      <c r="C166" s="188" t="s">
        <v>255</v>
      </c>
      <c r="D166" s="188" t="s">
        <v>157</v>
      </c>
      <c r="E166" s="189" t="s">
        <v>856</v>
      </c>
      <c r="F166" s="190" t="s">
        <v>1189</v>
      </c>
      <c r="G166" s="191" t="s">
        <v>300</v>
      </c>
      <c r="H166" s="192">
        <v>3</v>
      </c>
      <c r="I166" s="193"/>
      <c r="J166" s="194">
        <f t="shared" si="0"/>
        <v>0</v>
      </c>
      <c r="K166" s="195"/>
      <c r="L166" s="40"/>
      <c r="M166" s="196" t="s">
        <v>1</v>
      </c>
      <c r="N166" s="197" t="s">
        <v>41</v>
      </c>
      <c r="O166" s="72"/>
      <c r="P166" s="198">
        <f t="shared" si="1"/>
        <v>0</v>
      </c>
      <c r="Q166" s="198">
        <v>0</v>
      </c>
      <c r="R166" s="198">
        <f t="shared" si="2"/>
        <v>0</v>
      </c>
      <c r="S166" s="198">
        <v>0</v>
      </c>
      <c r="T166" s="199">
        <f t="shared" si="3"/>
        <v>0</v>
      </c>
      <c r="U166" s="35"/>
      <c r="V166" s="35"/>
      <c r="W166" s="35"/>
      <c r="X166" s="35"/>
      <c r="Y166" s="35"/>
      <c r="Z166" s="35"/>
      <c r="AA166" s="35"/>
      <c r="AB166" s="35"/>
      <c r="AC166" s="35"/>
      <c r="AD166" s="35"/>
      <c r="AE166" s="35"/>
      <c r="AR166" s="200" t="s">
        <v>255</v>
      </c>
      <c r="AT166" s="200" t="s">
        <v>157</v>
      </c>
      <c r="AU166" s="200" t="s">
        <v>86</v>
      </c>
      <c r="AY166" s="18" t="s">
        <v>155</v>
      </c>
      <c r="BE166" s="201">
        <f t="shared" si="4"/>
        <v>0</v>
      </c>
      <c r="BF166" s="201">
        <f t="shared" si="5"/>
        <v>0</v>
      </c>
      <c r="BG166" s="201">
        <f t="shared" si="6"/>
        <v>0</v>
      </c>
      <c r="BH166" s="201">
        <f t="shared" si="7"/>
        <v>0</v>
      </c>
      <c r="BI166" s="201">
        <f t="shared" si="8"/>
        <v>0</v>
      </c>
      <c r="BJ166" s="18" t="s">
        <v>84</v>
      </c>
      <c r="BK166" s="201">
        <f t="shared" si="9"/>
        <v>0</v>
      </c>
      <c r="BL166" s="18" t="s">
        <v>255</v>
      </c>
      <c r="BM166" s="200" t="s">
        <v>1190</v>
      </c>
    </row>
    <row r="167" spans="1:65" s="2" customFormat="1" ht="24.15" customHeight="1">
      <c r="A167" s="35"/>
      <c r="B167" s="36"/>
      <c r="C167" s="188" t="s">
        <v>274</v>
      </c>
      <c r="D167" s="188" t="s">
        <v>157</v>
      </c>
      <c r="E167" s="189" t="s">
        <v>945</v>
      </c>
      <c r="F167" s="190" t="s">
        <v>1191</v>
      </c>
      <c r="G167" s="191" t="s">
        <v>292</v>
      </c>
      <c r="H167" s="192">
        <v>1</v>
      </c>
      <c r="I167" s="193"/>
      <c r="J167" s="194">
        <f t="shared" si="0"/>
        <v>0</v>
      </c>
      <c r="K167" s="195"/>
      <c r="L167" s="40"/>
      <c r="M167" s="196" t="s">
        <v>1</v>
      </c>
      <c r="N167" s="197" t="s">
        <v>41</v>
      </c>
      <c r="O167" s="72"/>
      <c r="P167" s="198">
        <f t="shared" si="1"/>
        <v>0</v>
      </c>
      <c r="Q167" s="198">
        <v>0</v>
      </c>
      <c r="R167" s="198">
        <f t="shared" si="2"/>
        <v>0</v>
      </c>
      <c r="S167" s="198">
        <v>0</v>
      </c>
      <c r="T167" s="199">
        <f t="shared" si="3"/>
        <v>0</v>
      </c>
      <c r="U167" s="35"/>
      <c r="V167" s="35"/>
      <c r="W167" s="35"/>
      <c r="X167" s="35"/>
      <c r="Y167" s="35"/>
      <c r="Z167" s="35"/>
      <c r="AA167" s="35"/>
      <c r="AB167" s="35"/>
      <c r="AC167" s="35"/>
      <c r="AD167" s="35"/>
      <c r="AE167" s="35"/>
      <c r="AR167" s="200" t="s">
        <v>255</v>
      </c>
      <c r="AT167" s="200" t="s">
        <v>157</v>
      </c>
      <c r="AU167" s="200" t="s">
        <v>86</v>
      </c>
      <c r="AY167" s="18" t="s">
        <v>155</v>
      </c>
      <c r="BE167" s="201">
        <f t="shared" si="4"/>
        <v>0</v>
      </c>
      <c r="BF167" s="201">
        <f t="shared" si="5"/>
        <v>0</v>
      </c>
      <c r="BG167" s="201">
        <f t="shared" si="6"/>
        <v>0</v>
      </c>
      <c r="BH167" s="201">
        <f t="shared" si="7"/>
        <v>0</v>
      </c>
      <c r="BI167" s="201">
        <f t="shared" si="8"/>
        <v>0</v>
      </c>
      <c r="BJ167" s="18" t="s">
        <v>84</v>
      </c>
      <c r="BK167" s="201">
        <f t="shared" si="9"/>
        <v>0</v>
      </c>
      <c r="BL167" s="18" t="s">
        <v>255</v>
      </c>
      <c r="BM167" s="200" t="s">
        <v>1192</v>
      </c>
    </row>
    <row r="168" spans="1:65" s="2" customFormat="1" ht="24.15" customHeight="1">
      <c r="A168" s="35"/>
      <c r="B168" s="36"/>
      <c r="C168" s="188" t="s">
        <v>279</v>
      </c>
      <c r="D168" s="188" t="s">
        <v>157</v>
      </c>
      <c r="E168" s="189" t="s">
        <v>948</v>
      </c>
      <c r="F168" s="190" t="s">
        <v>949</v>
      </c>
      <c r="G168" s="191" t="s">
        <v>292</v>
      </c>
      <c r="H168" s="192">
        <v>1</v>
      </c>
      <c r="I168" s="193"/>
      <c r="J168" s="194">
        <f t="shared" si="0"/>
        <v>0</v>
      </c>
      <c r="K168" s="195"/>
      <c r="L168" s="40"/>
      <c r="M168" s="196" t="s">
        <v>1</v>
      </c>
      <c r="N168" s="197" t="s">
        <v>41</v>
      </c>
      <c r="O168" s="72"/>
      <c r="P168" s="198">
        <f t="shared" si="1"/>
        <v>0</v>
      </c>
      <c r="Q168" s="198">
        <v>0</v>
      </c>
      <c r="R168" s="198">
        <f t="shared" si="2"/>
        <v>0</v>
      </c>
      <c r="S168" s="198">
        <v>0</v>
      </c>
      <c r="T168" s="199">
        <f t="shared" si="3"/>
        <v>0</v>
      </c>
      <c r="U168" s="35"/>
      <c r="V168" s="35"/>
      <c r="W168" s="35"/>
      <c r="X168" s="35"/>
      <c r="Y168" s="35"/>
      <c r="Z168" s="35"/>
      <c r="AA168" s="35"/>
      <c r="AB168" s="35"/>
      <c r="AC168" s="35"/>
      <c r="AD168" s="35"/>
      <c r="AE168" s="35"/>
      <c r="AR168" s="200" t="s">
        <v>255</v>
      </c>
      <c r="AT168" s="200" t="s">
        <v>157</v>
      </c>
      <c r="AU168" s="200" t="s">
        <v>86</v>
      </c>
      <c r="AY168" s="18" t="s">
        <v>155</v>
      </c>
      <c r="BE168" s="201">
        <f t="shared" si="4"/>
        <v>0</v>
      </c>
      <c r="BF168" s="201">
        <f t="shared" si="5"/>
        <v>0</v>
      </c>
      <c r="BG168" s="201">
        <f t="shared" si="6"/>
        <v>0</v>
      </c>
      <c r="BH168" s="201">
        <f t="shared" si="7"/>
        <v>0</v>
      </c>
      <c r="BI168" s="201">
        <f t="shared" si="8"/>
        <v>0</v>
      </c>
      <c r="BJ168" s="18" t="s">
        <v>84</v>
      </c>
      <c r="BK168" s="201">
        <f t="shared" si="9"/>
        <v>0</v>
      </c>
      <c r="BL168" s="18" t="s">
        <v>255</v>
      </c>
      <c r="BM168" s="200" t="s">
        <v>1193</v>
      </c>
    </row>
    <row r="169" spans="1:65" s="2" customFormat="1" ht="16.5" customHeight="1">
      <c r="A169" s="35"/>
      <c r="B169" s="36"/>
      <c r="C169" s="188" t="s">
        <v>284</v>
      </c>
      <c r="D169" s="188" t="s">
        <v>157</v>
      </c>
      <c r="E169" s="189" t="s">
        <v>859</v>
      </c>
      <c r="F169" s="190" t="s">
        <v>860</v>
      </c>
      <c r="G169" s="191" t="s">
        <v>300</v>
      </c>
      <c r="H169" s="192">
        <v>1</v>
      </c>
      <c r="I169" s="193"/>
      <c r="J169" s="194">
        <f t="shared" si="0"/>
        <v>0</v>
      </c>
      <c r="K169" s="195"/>
      <c r="L169" s="40"/>
      <c r="M169" s="196" t="s">
        <v>1</v>
      </c>
      <c r="N169" s="197" t="s">
        <v>41</v>
      </c>
      <c r="O169" s="72"/>
      <c r="P169" s="198">
        <f t="shared" si="1"/>
        <v>0</v>
      </c>
      <c r="Q169" s="198">
        <v>0</v>
      </c>
      <c r="R169" s="198">
        <f t="shared" si="2"/>
        <v>0</v>
      </c>
      <c r="S169" s="198">
        <v>0</v>
      </c>
      <c r="T169" s="199">
        <f t="shared" si="3"/>
        <v>0</v>
      </c>
      <c r="U169" s="35"/>
      <c r="V169" s="35"/>
      <c r="W169" s="35"/>
      <c r="X169" s="35"/>
      <c r="Y169" s="35"/>
      <c r="Z169" s="35"/>
      <c r="AA169" s="35"/>
      <c r="AB169" s="35"/>
      <c r="AC169" s="35"/>
      <c r="AD169" s="35"/>
      <c r="AE169" s="35"/>
      <c r="AR169" s="200" t="s">
        <v>255</v>
      </c>
      <c r="AT169" s="200" t="s">
        <v>157</v>
      </c>
      <c r="AU169" s="200" t="s">
        <v>86</v>
      </c>
      <c r="AY169" s="18" t="s">
        <v>155</v>
      </c>
      <c r="BE169" s="201">
        <f t="shared" si="4"/>
        <v>0</v>
      </c>
      <c r="BF169" s="201">
        <f t="shared" si="5"/>
        <v>0</v>
      </c>
      <c r="BG169" s="201">
        <f t="shared" si="6"/>
        <v>0</v>
      </c>
      <c r="BH169" s="201">
        <f t="shared" si="7"/>
        <v>0</v>
      </c>
      <c r="BI169" s="201">
        <f t="shared" si="8"/>
        <v>0</v>
      </c>
      <c r="BJ169" s="18" t="s">
        <v>84</v>
      </c>
      <c r="BK169" s="201">
        <f t="shared" si="9"/>
        <v>0</v>
      </c>
      <c r="BL169" s="18" t="s">
        <v>255</v>
      </c>
      <c r="BM169" s="200" t="s">
        <v>1194</v>
      </c>
    </row>
    <row r="170" spans="1:65" s="2" customFormat="1" ht="16.5" customHeight="1">
      <c r="A170" s="35"/>
      <c r="B170" s="36"/>
      <c r="C170" s="188" t="s">
        <v>289</v>
      </c>
      <c r="D170" s="188" t="s">
        <v>157</v>
      </c>
      <c r="E170" s="189" t="s">
        <v>862</v>
      </c>
      <c r="F170" s="190" t="s">
        <v>863</v>
      </c>
      <c r="G170" s="191" t="s">
        <v>300</v>
      </c>
      <c r="H170" s="192">
        <v>1</v>
      </c>
      <c r="I170" s="193"/>
      <c r="J170" s="194">
        <f t="shared" si="0"/>
        <v>0</v>
      </c>
      <c r="K170" s="195"/>
      <c r="L170" s="40"/>
      <c r="M170" s="196" t="s">
        <v>1</v>
      </c>
      <c r="N170" s="197" t="s">
        <v>41</v>
      </c>
      <c r="O170" s="72"/>
      <c r="P170" s="198">
        <f t="shared" si="1"/>
        <v>0</v>
      </c>
      <c r="Q170" s="198">
        <v>0</v>
      </c>
      <c r="R170" s="198">
        <f t="shared" si="2"/>
        <v>0</v>
      </c>
      <c r="S170" s="198">
        <v>0</v>
      </c>
      <c r="T170" s="199">
        <f t="shared" si="3"/>
        <v>0</v>
      </c>
      <c r="U170" s="35"/>
      <c r="V170" s="35"/>
      <c r="W170" s="35"/>
      <c r="X170" s="35"/>
      <c r="Y170" s="35"/>
      <c r="Z170" s="35"/>
      <c r="AA170" s="35"/>
      <c r="AB170" s="35"/>
      <c r="AC170" s="35"/>
      <c r="AD170" s="35"/>
      <c r="AE170" s="35"/>
      <c r="AR170" s="200" t="s">
        <v>255</v>
      </c>
      <c r="AT170" s="200" t="s">
        <v>157</v>
      </c>
      <c r="AU170" s="200" t="s">
        <v>86</v>
      </c>
      <c r="AY170" s="18" t="s">
        <v>155</v>
      </c>
      <c r="BE170" s="201">
        <f t="shared" si="4"/>
        <v>0</v>
      </c>
      <c r="BF170" s="201">
        <f t="shared" si="5"/>
        <v>0</v>
      </c>
      <c r="BG170" s="201">
        <f t="shared" si="6"/>
        <v>0</v>
      </c>
      <c r="BH170" s="201">
        <f t="shared" si="7"/>
        <v>0</v>
      </c>
      <c r="BI170" s="201">
        <f t="shared" si="8"/>
        <v>0</v>
      </c>
      <c r="BJ170" s="18" t="s">
        <v>84</v>
      </c>
      <c r="BK170" s="201">
        <f t="shared" si="9"/>
        <v>0</v>
      </c>
      <c r="BL170" s="18" t="s">
        <v>255</v>
      </c>
      <c r="BM170" s="200" t="s">
        <v>1195</v>
      </c>
    </row>
    <row r="171" spans="2:63" s="12" customFormat="1" ht="25.95" customHeight="1">
      <c r="B171" s="172"/>
      <c r="C171" s="173"/>
      <c r="D171" s="174" t="s">
        <v>75</v>
      </c>
      <c r="E171" s="175" t="s">
        <v>369</v>
      </c>
      <c r="F171" s="175" t="s">
        <v>370</v>
      </c>
      <c r="G171" s="173"/>
      <c r="H171" s="173"/>
      <c r="I171" s="176"/>
      <c r="J171" s="177">
        <f>BK171</f>
        <v>0</v>
      </c>
      <c r="K171" s="173"/>
      <c r="L171" s="178"/>
      <c r="M171" s="179"/>
      <c r="N171" s="180"/>
      <c r="O171" s="180"/>
      <c r="P171" s="181">
        <f>P172+P174+P176+P178</f>
        <v>0</v>
      </c>
      <c r="Q171" s="180"/>
      <c r="R171" s="181">
        <f>R172+R174+R176+R178</f>
        <v>0</v>
      </c>
      <c r="S171" s="180"/>
      <c r="T171" s="182">
        <f>T172+T174+T176+T178</f>
        <v>0</v>
      </c>
      <c r="AR171" s="183" t="s">
        <v>178</v>
      </c>
      <c r="AT171" s="184" t="s">
        <v>75</v>
      </c>
      <c r="AU171" s="184" t="s">
        <v>76</v>
      </c>
      <c r="AY171" s="183" t="s">
        <v>155</v>
      </c>
      <c r="BK171" s="185">
        <f>BK172+BK174+BK176+BK178</f>
        <v>0</v>
      </c>
    </row>
    <row r="172" spans="2:63" s="12" customFormat="1" ht="22.8" customHeight="1">
      <c r="B172" s="172"/>
      <c r="C172" s="173"/>
      <c r="D172" s="174" t="s">
        <v>75</v>
      </c>
      <c r="E172" s="186" t="s">
        <v>371</v>
      </c>
      <c r="F172" s="186" t="s">
        <v>372</v>
      </c>
      <c r="G172" s="173"/>
      <c r="H172" s="173"/>
      <c r="I172" s="176"/>
      <c r="J172" s="187">
        <f>BK172</f>
        <v>0</v>
      </c>
      <c r="K172" s="173"/>
      <c r="L172" s="178"/>
      <c r="M172" s="179"/>
      <c r="N172" s="180"/>
      <c r="O172" s="180"/>
      <c r="P172" s="181">
        <f>P173</f>
        <v>0</v>
      </c>
      <c r="Q172" s="180"/>
      <c r="R172" s="181">
        <f>R173</f>
        <v>0</v>
      </c>
      <c r="S172" s="180"/>
      <c r="T172" s="182">
        <f>T173</f>
        <v>0</v>
      </c>
      <c r="AR172" s="183" t="s">
        <v>178</v>
      </c>
      <c r="AT172" s="184" t="s">
        <v>75</v>
      </c>
      <c r="AU172" s="184" t="s">
        <v>84</v>
      </c>
      <c r="AY172" s="183" t="s">
        <v>155</v>
      </c>
      <c r="BK172" s="185">
        <f>BK173</f>
        <v>0</v>
      </c>
    </row>
    <row r="173" spans="1:65" s="2" customFormat="1" ht="16.5" customHeight="1">
      <c r="A173" s="35"/>
      <c r="B173" s="36"/>
      <c r="C173" s="188" t="s">
        <v>7</v>
      </c>
      <c r="D173" s="188" t="s">
        <v>157</v>
      </c>
      <c r="E173" s="189" t="s">
        <v>374</v>
      </c>
      <c r="F173" s="190" t="s">
        <v>375</v>
      </c>
      <c r="G173" s="191" t="s">
        <v>300</v>
      </c>
      <c r="H173" s="192">
        <v>1</v>
      </c>
      <c r="I173" s="193"/>
      <c r="J173" s="194">
        <f>ROUND(I173*H173,2)</f>
        <v>0</v>
      </c>
      <c r="K173" s="195"/>
      <c r="L173" s="40"/>
      <c r="M173" s="196" t="s">
        <v>1</v>
      </c>
      <c r="N173" s="197" t="s">
        <v>41</v>
      </c>
      <c r="O173" s="72"/>
      <c r="P173" s="198">
        <f>O173*H173</f>
        <v>0</v>
      </c>
      <c r="Q173" s="198">
        <v>0</v>
      </c>
      <c r="R173" s="198">
        <f>Q173*H173</f>
        <v>0</v>
      </c>
      <c r="S173" s="198">
        <v>0</v>
      </c>
      <c r="T173" s="199">
        <f>S173*H173</f>
        <v>0</v>
      </c>
      <c r="U173" s="35"/>
      <c r="V173" s="35"/>
      <c r="W173" s="35"/>
      <c r="X173" s="35"/>
      <c r="Y173" s="35"/>
      <c r="Z173" s="35"/>
      <c r="AA173" s="35"/>
      <c r="AB173" s="35"/>
      <c r="AC173" s="35"/>
      <c r="AD173" s="35"/>
      <c r="AE173" s="35"/>
      <c r="AR173" s="200" t="s">
        <v>376</v>
      </c>
      <c r="AT173" s="200" t="s">
        <v>157</v>
      </c>
      <c r="AU173" s="200" t="s">
        <v>86</v>
      </c>
      <c r="AY173" s="18" t="s">
        <v>155</v>
      </c>
      <c r="BE173" s="201">
        <f>IF(N173="základní",J173,0)</f>
        <v>0</v>
      </c>
      <c r="BF173" s="201">
        <f>IF(N173="snížená",J173,0)</f>
        <v>0</v>
      </c>
      <c r="BG173" s="201">
        <f>IF(N173="zákl. přenesená",J173,0)</f>
        <v>0</v>
      </c>
      <c r="BH173" s="201">
        <f>IF(N173="sníž. přenesená",J173,0)</f>
        <v>0</v>
      </c>
      <c r="BI173" s="201">
        <f>IF(N173="nulová",J173,0)</f>
        <v>0</v>
      </c>
      <c r="BJ173" s="18" t="s">
        <v>84</v>
      </c>
      <c r="BK173" s="201">
        <f>ROUND(I173*H173,2)</f>
        <v>0</v>
      </c>
      <c r="BL173" s="18" t="s">
        <v>376</v>
      </c>
      <c r="BM173" s="200" t="s">
        <v>1196</v>
      </c>
    </row>
    <row r="174" spans="2:63" s="12" customFormat="1" ht="22.8" customHeight="1">
      <c r="B174" s="172"/>
      <c r="C174" s="173"/>
      <c r="D174" s="174" t="s">
        <v>75</v>
      </c>
      <c r="E174" s="186" t="s">
        <v>378</v>
      </c>
      <c r="F174" s="186" t="s">
        <v>379</v>
      </c>
      <c r="G174" s="173"/>
      <c r="H174" s="173"/>
      <c r="I174" s="176"/>
      <c r="J174" s="187">
        <f>BK174</f>
        <v>0</v>
      </c>
      <c r="K174" s="173"/>
      <c r="L174" s="178"/>
      <c r="M174" s="179"/>
      <c r="N174" s="180"/>
      <c r="O174" s="180"/>
      <c r="P174" s="181">
        <f>P175</f>
        <v>0</v>
      </c>
      <c r="Q174" s="180"/>
      <c r="R174" s="181">
        <f>R175</f>
        <v>0</v>
      </c>
      <c r="S174" s="180"/>
      <c r="T174" s="182">
        <f>T175</f>
        <v>0</v>
      </c>
      <c r="AR174" s="183" t="s">
        <v>178</v>
      </c>
      <c r="AT174" s="184" t="s">
        <v>75</v>
      </c>
      <c r="AU174" s="184" t="s">
        <v>84</v>
      </c>
      <c r="AY174" s="183" t="s">
        <v>155</v>
      </c>
      <c r="BK174" s="185">
        <f>BK175</f>
        <v>0</v>
      </c>
    </row>
    <row r="175" spans="1:65" s="2" customFormat="1" ht="16.5" customHeight="1">
      <c r="A175" s="35"/>
      <c r="B175" s="36"/>
      <c r="C175" s="188" t="s">
        <v>297</v>
      </c>
      <c r="D175" s="188" t="s">
        <v>157</v>
      </c>
      <c r="E175" s="189" t="s">
        <v>381</v>
      </c>
      <c r="F175" s="190" t="s">
        <v>379</v>
      </c>
      <c r="G175" s="191" t="s">
        <v>382</v>
      </c>
      <c r="H175" s="246"/>
      <c r="I175" s="193"/>
      <c r="J175" s="194">
        <f>ROUND(I175*H175,2)</f>
        <v>0</v>
      </c>
      <c r="K175" s="195"/>
      <c r="L175" s="40"/>
      <c r="M175" s="196" t="s">
        <v>1</v>
      </c>
      <c r="N175" s="197" t="s">
        <v>41</v>
      </c>
      <c r="O175" s="72"/>
      <c r="P175" s="198">
        <f>O175*H175</f>
        <v>0</v>
      </c>
      <c r="Q175" s="198">
        <v>0</v>
      </c>
      <c r="R175" s="198">
        <f>Q175*H175</f>
        <v>0</v>
      </c>
      <c r="S175" s="198">
        <v>0</v>
      </c>
      <c r="T175" s="199">
        <f>S175*H175</f>
        <v>0</v>
      </c>
      <c r="U175" s="35"/>
      <c r="V175" s="35"/>
      <c r="W175" s="35"/>
      <c r="X175" s="35"/>
      <c r="Y175" s="35"/>
      <c r="Z175" s="35"/>
      <c r="AA175" s="35"/>
      <c r="AB175" s="35"/>
      <c r="AC175" s="35"/>
      <c r="AD175" s="35"/>
      <c r="AE175" s="35"/>
      <c r="AR175" s="200" t="s">
        <v>376</v>
      </c>
      <c r="AT175" s="200" t="s">
        <v>157</v>
      </c>
      <c r="AU175" s="200" t="s">
        <v>86</v>
      </c>
      <c r="AY175" s="18" t="s">
        <v>155</v>
      </c>
      <c r="BE175" s="201">
        <f>IF(N175="základní",J175,0)</f>
        <v>0</v>
      </c>
      <c r="BF175" s="201">
        <f>IF(N175="snížená",J175,0)</f>
        <v>0</v>
      </c>
      <c r="BG175" s="201">
        <f>IF(N175="zákl. přenesená",J175,0)</f>
        <v>0</v>
      </c>
      <c r="BH175" s="201">
        <f>IF(N175="sníž. přenesená",J175,0)</f>
        <v>0</v>
      </c>
      <c r="BI175" s="201">
        <f>IF(N175="nulová",J175,0)</f>
        <v>0</v>
      </c>
      <c r="BJ175" s="18" t="s">
        <v>84</v>
      </c>
      <c r="BK175" s="201">
        <f>ROUND(I175*H175,2)</f>
        <v>0</v>
      </c>
      <c r="BL175" s="18" t="s">
        <v>376</v>
      </c>
      <c r="BM175" s="200" t="s">
        <v>1197</v>
      </c>
    </row>
    <row r="176" spans="2:63" s="12" customFormat="1" ht="22.8" customHeight="1">
      <c r="B176" s="172"/>
      <c r="C176" s="173"/>
      <c r="D176" s="174" t="s">
        <v>75</v>
      </c>
      <c r="E176" s="186" t="s">
        <v>384</v>
      </c>
      <c r="F176" s="186" t="s">
        <v>385</v>
      </c>
      <c r="G176" s="173"/>
      <c r="H176" s="173"/>
      <c r="I176" s="176"/>
      <c r="J176" s="187">
        <f>BK176</f>
        <v>0</v>
      </c>
      <c r="K176" s="173"/>
      <c r="L176" s="178"/>
      <c r="M176" s="179"/>
      <c r="N176" s="180"/>
      <c r="O176" s="180"/>
      <c r="P176" s="181">
        <f>P177</f>
        <v>0</v>
      </c>
      <c r="Q176" s="180"/>
      <c r="R176" s="181">
        <f>R177</f>
        <v>0</v>
      </c>
      <c r="S176" s="180"/>
      <c r="T176" s="182">
        <f>T177</f>
        <v>0</v>
      </c>
      <c r="AR176" s="183" t="s">
        <v>178</v>
      </c>
      <c r="AT176" s="184" t="s">
        <v>75</v>
      </c>
      <c r="AU176" s="184" t="s">
        <v>84</v>
      </c>
      <c r="AY176" s="183" t="s">
        <v>155</v>
      </c>
      <c r="BK176" s="185">
        <f>BK177</f>
        <v>0</v>
      </c>
    </row>
    <row r="177" spans="1:65" s="2" customFormat="1" ht="16.5" customHeight="1">
      <c r="A177" s="35"/>
      <c r="B177" s="36"/>
      <c r="C177" s="188" t="s">
        <v>304</v>
      </c>
      <c r="D177" s="188" t="s">
        <v>157</v>
      </c>
      <c r="E177" s="189" t="s">
        <v>387</v>
      </c>
      <c r="F177" s="190" t="s">
        <v>385</v>
      </c>
      <c r="G177" s="191" t="s">
        <v>382</v>
      </c>
      <c r="H177" s="246"/>
      <c r="I177" s="193"/>
      <c r="J177" s="194">
        <f>ROUND(I177*H177,2)</f>
        <v>0</v>
      </c>
      <c r="K177" s="195"/>
      <c r="L177" s="40"/>
      <c r="M177" s="196" t="s">
        <v>1</v>
      </c>
      <c r="N177" s="197" t="s">
        <v>41</v>
      </c>
      <c r="O177" s="72"/>
      <c r="P177" s="198">
        <f>O177*H177</f>
        <v>0</v>
      </c>
      <c r="Q177" s="198">
        <v>0</v>
      </c>
      <c r="R177" s="198">
        <f>Q177*H177</f>
        <v>0</v>
      </c>
      <c r="S177" s="198">
        <v>0</v>
      </c>
      <c r="T177" s="199">
        <f>S177*H177</f>
        <v>0</v>
      </c>
      <c r="U177" s="35"/>
      <c r="V177" s="35"/>
      <c r="W177" s="35"/>
      <c r="X177" s="35"/>
      <c r="Y177" s="35"/>
      <c r="Z177" s="35"/>
      <c r="AA177" s="35"/>
      <c r="AB177" s="35"/>
      <c r="AC177" s="35"/>
      <c r="AD177" s="35"/>
      <c r="AE177" s="35"/>
      <c r="AR177" s="200" t="s">
        <v>376</v>
      </c>
      <c r="AT177" s="200" t="s">
        <v>157</v>
      </c>
      <c r="AU177" s="200" t="s">
        <v>86</v>
      </c>
      <c r="AY177" s="18" t="s">
        <v>155</v>
      </c>
      <c r="BE177" s="201">
        <f>IF(N177="základní",J177,0)</f>
        <v>0</v>
      </c>
      <c r="BF177" s="201">
        <f>IF(N177="snížená",J177,0)</f>
        <v>0</v>
      </c>
      <c r="BG177" s="201">
        <f>IF(N177="zákl. přenesená",J177,0)</f>
        <v>0</v>
      </c>
      <c r="BH177" s="201">
        <f>IF(N177="sníž. přenesená",J177,0)</f>
        <v>0</v>
      </c>
      <c r="BI177" s="201">
        <f>IF(N177="nulová",J177,0)</f>
        <v>0</v>
      </c>
      <c r="BJ177" s="18" t="s">
        <v>84</v>
      </c>
      <c r="BK177" s="201">
        <f>ROUND(I177*H177,2)</f>
        <v>0</v>
      </c>
      <c r="BL177" s="18" t="s">
        <v>376</v>
      </c>
      <c r="BM177" s="200" t="s">
        <v>1198</v>
      </c>
    </row>
    <row r="178" spans="2:63" s="12" customFormat="1" ht="22.8" customHeight="1">
      <c r="B178" s="172"/>
      <c r="C178" s="173"/>
      <c r="D178" s="174" t="s">
        <v>75</v>
      </c>
      <c r="E178" s="186" t="s">
        <v>389</v>
      </c>
      <c r="F178" s="186" t="s">
        <v>390</v>
      </c>
      <c r="G178" s="173"/>
      <c r="H178" s="173"/>
      <c r="I178" s="176"/>
      <c r="J178" s="187">
        <f>BK178</f>
        <v>0</v>
      </c>
      <c r="K178" s="173"/>
      <c r="L178" s="178"/>
      <c r="M178" s="179"/>
      <c r="N178" s="180"/>
      <c r="O178" s="180"/>
      <c r="P178" s="181">
        <f>P179</f>
        <v>0</v>
      </c>
      <c r="Q178" s="180"/>
      <c r="R178" s="181">
        <f>R179</f>
        <v>0</v>
      </c>
      <c r="S178" s="180"/>
      <c r="T178" s="182">
        <f>T179</f>
        <v>0</v>
      </c>
      <c r="AR178" s="183" t="s">
        <v>178</v>
      </c>
      <c r="AT178" s="184" t="s">
        <v>75</v>
      </c>
      <c r="AU178" s="184" t="s">
        <v>84</v>
      </c>
      <c r="AY178" s="183" t="s">
        <v>155</v>
      </c>
      <c r="BK178" s="185">
        <f>BK179</f>
        <v>0</v>
      </c>
    </row>
    <row r="179" spans="1:65" s="2" customFormat="1" ht="16.5" customHeight="1">
      <c r="A179" s="35"/>
      <c r="B179" s="36"/>
      <c r="C179" s="188" t="s">
        <v>308</v>
      </c>
      <c r="D179" s="188" t="s">
        <v>157</v>
      </c>
      <c r="E179" s="189" t="s">
        <v>392</v>
      </c>
      <c r="F179" s="190" t="s">
        <v>393</v>
      </c>
      <c r="G179" s="191" t="s">
        <v>382</v>
      </c>
      <c r="H179" s="246"/>
      <c r="I179" s="193"/>
      <c r="J179" s="194">
        <f>ROUND(I179*H179,2)</f>
        <v>0</v>
      </c>
      <c r="K179" s="195"/>
      <c r="L179" s="40"/>
      <c r="M179" s="247" t="s">
        <v>1</v>
      </c>
      <c r="N179" s="248" t="s">
        <v>41</v>
      </c>
      <c r="O179" s="249"/>
      <c r="P179" s="250">
        <f>O179*H179</f>
        <v>0</v>
      </c>
      <c r="Q179" s="250">
        <v>0</v>
      </c>
      <c r="R179" s="250">
        <f>Q179*H179</f>
        <v>0</v>
      </c>
      <c r="S179" s="250">
        <v>0</v>
      </c>
      <c r="T179" s="251">
        <f>S179*H179</f>
        <v>0</v>
      </c>
      <c r="U179" s="35"/>
      <c r="V179" s="35"/>
      <c r="W179" s="35"/>
      <c r="X179" s="35"/>
      <c r="Y179" s="35"/>
      <c r="Z179" s="35"/>
      <c r="AA179" s="35"/>
      <c r="AB179" s="35"/>
      <c r="AC179" s="35"/>
      <c r="AD179" s="35"/>
      <c r="AE179" s="35"/>
      <c r="AR179" s="200" t="s">
        <v>376</v>
      </c>
      <c r="AT179" s="200" t="s">
        <v>157</v>
      </c>
      <c r="AU179" s="200" t="s">
        <v>86</v>
      </c>
      <c r="AY179" s="18" t="s">
        <v>155</v>
      </c>
      <c r="BE179" s="201">
        <f>IF(N179="základní",J179,0)</f>
        <v>0</v>
      </c>
      <c r="BF179" s="201">
        <f>IF(N179="snížená",J179,0)</f>
        <v>0</v>
      </c>
      <c r="BG179" s="201">
        <f>IF(N179="zákl. přenesená",J179,0)</f>
        <v>0</v>
      </c>
      <c r="BH179" s="201">
        <f>IF(N179="sníž. přenesená",J179,0)</f>
        <v>0</v>
      </c>
      <c r="BI179" s="201">
        <f>IF(N179="nulová",J179,0)</f>
        <v>0</v>
      </c>
      <c r="BJ179" s="18" t="s">
        <v>84</v>
      </c>
      <c r="BK179" s="201">
        <f>ROUND(I179*H179,2)</f>
        <v>0</v>
      </c>
      <c r="BL179" s="18" t="s">
        <v>376</v>
      </c>
      <c r="BM179" s="200" t="s">
        <v>1199</v>
      </c>
    </row>
    <row r="180" spans="1:31" s="2" customFormat="1" ht="6.9" customHeight="1">
      <c r="A180" s="35"/>
      <c r="B180" s="55"/>
      <c r="C180" s="56"/>
      <c r="D180" s="56"/>
      <c r="E180" s="56"/>
      <c r="F180" s="56"/>
      <c r="G180" s="56"/>
      <c r="H180" s="56"/>
      <c r="I180" s="56"/>
      <c r="J180" s="56"/>
      <c r="K180" s="56"/>
      <c r="L180" s="40"/>
      <c r="M180" s="35"/>
      <c r="O180" s="35"/>
      <c r="P180" s="35"/>
      <c r="Q180" s="35"/>
      <c r="R180" s="35"/>
      <c r="S180" s="35"/>
      <c r="T180" s="35"/>
      <c r="U180" s="35"/>
      <c r="V180" s="35"/>
      <c r="W180" s="35"/>
      <c r="X180" s="35"/>
      <c r="Y180" s="35"/>
      <c r="Z180" s="35"/>
      <c r="AA180" s="35"/>
      <c r="AB180" s="35"/>
      <c r="AC180" s="35"/>
      <c r="AD180" s="35"/>
      <c r="AE180" s="35"/>
    </row>
  </sheetData>
  <sheetProtection password="CC35" sheet="1" objects="1" scenarios="1" formatColumns="0" formatRows="0" autoFilter="0"/>
  <autoFilter ref="C128:K179"/>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604"/>
      <c r="M2" s="604"/>
      <c r="N2" s="604"/>
      <c r="O2" s="604"/>
      <c r="P2" s="604"/>
      <c r="Q2" s="604"/>
      <c r="R2" s="604"/>
      <c r="S2" s="604"/>
      <c r="T2" s="604"/>
      <c r="U2" s="604"/>
      <c r="V2" s="604"/>
      <c r="AT2" s="18" t="s">
        <v>116</v>
      </c>
    </row>
    <row r="3" spans="2:46" s="1" customFormat="1" ht="6.9" customHeight="1">
      <c r="B3" s="109"/>
      <c r="C3" s="110"/>
      <c r="D3" s="110"/>
      <c r="E3" s="110"/>
      <c r="F3" s="110"/>
      <c r="G3" s="110"/>
      <c r="H3" s="110"/>
      <c r="I3" s="110"/>
      <c r="J3" s="110"/>
      <c r="K3" s="110"/>
      <c r="L3" s="21"/>
      <c r="AT3" s="18" t="s">
        <v>86</v>
      </c>
    </row>
    <row r="4" spans="2:46" s="1" customFormat="1" ht="24.9" customHeight="1">
      <c r="B4" s="21"/>
      <c r="D4" s="111" t="s">
        <v>120</v>
      </c>
      <c r="L4" s="21"/>
      <c r="M4" s="112" t="s">
        <v>10</v>
      </c>
      <c r="AT4" s="18" t="s">
        <v>4</v>
      </c>
    </row>
    <row r="5" spans="2:12" s="1" customFormat="1" ht="6.9" customHeight="1">
      <c r="B5" s="21"/>
      <c r="L5" s="21"/>
    </row>
    <row r="6" spans="2:12" s="1" customFormat="1" ht="12" customHeight="1">
      <c r="B6" s="21"/>
      <c r="D6" s="113" t="s">
        <v>16</v>
      </c>
      <c r="L6" s="21"/>
    </row>
    <row r="7" spans="2:12" s="1" customFormat="1" ht="16.5" customHeight="1">
      <c r="B7" s="21"/>
      <c r="E7" s="619" t="str">
        <f>'Rekapitulace stavby'!K6</f>
        <v>III. etapa revitalizace Letního cvičiště Louny</v>
      </c>
      <c r="F7" s="620"/>
      <c r="G7" s="620"/>
      <c r="H7" s="620"/>
      <c r="L7" s="21"/>
    </row>
    <row r="8" spans="1:31" s="2" customFormat="1" ht="12" customHeight="1">
      <c r="A8" s="35"/>
      <c r="B8" s="40"/>
      <c r="C8" s="35"/>
      <c r="D8" s="113" t="s">
        <v>121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621" t="s">
        <v>1200</v>
      </c>
      <c r="F9" s="622"/>
      <c r="G9" s="622"/>
      <c r="H9" s="622"/>
      <c r="I9" s="35"/>
      <c r="J9" s="35"/>
      <c r="K9" s="35"/>
      <c r="L9" s="52"/>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20. 11. 2020</v>
      </c>
      <c r="K12" s="35"/>
      <c r="L12" s="52"/>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623" t="str">
        <f>'Rekapitulace stavby'!E14</f>
        <v>Vyplň údaj</v>
      </c>
      <c r="F18" s="624"/>
      <c r="G18" s="624"/>
      <c r="H18" s="624"/>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625" t="s">
        <v>1</v>
      </c>
      <c r="F27" s="625"/>
      <c r="G27" s="625"/>
      <c r="H27" s="625"/>
      <c r="I27" s="116"/>
      <c r="J27" s="116"/>
      <c r="K27" s="116"/>
      <c r="L27" s="118"/>
      <c r="S27" s="116"/>
      <c r="T27" s="116"/>
      <c r="U27" s="116"/>
      <c r="V27" s="116"/>
      <c r="W27" s="116"/>
      <c r="X27" s="116"/>
      <c r="Y27" s="116"/>
      <c r="Z27" s="116"/>
      <c r="AA27" s="116"/>
      <c r="AB27" s="116"/>
      <c r="AC27" s="116"/>
      <c r="AD27" s="116"/>
      <c r="AE27" s="116"/>
    </row>
    <row r="28" spans="1:31" s="2" customFormat="1" ht="6.9"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ROUND(J122,2)</f>
        <v>0</v>
      </c>
      <c r="K30" s="35"/>
      <c r="L30" s="52"/>
      <c r="S30" s="35"/>
      <c r="T30" s="35"/>
      <c r="U30" s="35"/>
      <c r="V30" s="35"/>
      <c r="W30" s="35"/>
      <c r="X30" s="35"/>
      <c r="Y30" s="35"/>
      <c r="Z30" s="35"/>
      <c r="AA30" s="35"/>
      <c r="AB30" s="35"/>
      <c r="AC30" s="35"/>
      <c r="AD30" s="35"/>
      <c r="AE30" s="35"/>
    </row>
    <row r="31" spans="1:31" s="2" customFormat="1" ht="6.9"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 customHeight="1">
      <c r="A33" s="35"/>
      <c r="B33" s="40"/>
      <c r="C33" s="35"/>
      <c r="D33" s="123" t="s">
        <v>40</v>
      </c>
      <c r="E33" s="113" t="s">
        <v>41</v>
      </c>
      <c r="F33" s="124">
        <f>ROUND((SUM(BE122:BE132)),2)</f>
        <v>0</v>
      </c>
      <c r="G33" s="35"/>
      <c r="H33" s="35"/>
      <c r="I33" s="125">
        <v>0.21</v>
      </c>
      <c r="J33" s="124">
        <f>ROUND(((SUM(BE122:BE132))*I33),2)</f>
        <v>0</v>
      </c>
      <c r="K33" s="35"/>
      <c r="L33" s="52"/>
      <c r="S33" s="35"/>
      <c r="T33" s="35"/>
      <c r="U33" s="35"/>
      <c r="V33" s="35"/>
      <c r="W33" s="35"/>
      <c r="X33" s="35"/>
      <c r="Y33" s="35"/>
      <c r="Z33" s="35"/>
      <c r="AA33" s="35"/>
      <c r="AB33" s="35"/>
      <c r="AC33" s="35"/>
      <c r="AD33" s="35"/>
      <c r="AE33" s="35"/>
    </row>
    <row r="34" spans="1:31" s="2" customFormat="1" ht="14.4" customHeight="1">
      <c r="A34" s="35"/>
      <c r="B34" s="40"/>
      <c r="C34" s="35"/>
      <c r="D34" s="35"/>
      <c r="E34" s="113" t="s">
        <v>42</v>
      </c>
      <c r="F34" s="124">
        <f>ROUND((SUM(BF122:BF132)),2)</f>
        <v>0</v>
      </c>
      <c r="G34" s="35"/>
      <c r="H34" s="35"/>
      <c r="I34" s="125">
        <v>0.15</v>
      </c>
      <c r="J34" s="124">
        <f>ROUND(((SUM(BF122:BF132))*I34),2)</f>
        <v>0</v>
      </c>
      <c r="K34" s="35"/>
      <c r="L34" s="52"/>
      <c r="S34" s="35"/>
      <c r="T34" s="35"/>
      <c r="U34" s="35"/>
      <c r="V34" s="35"/>
      <c r="W34" s="35"/>
      <c r="X34" s="35"/>
      <c r="Y34" s="35"/>
      <c r="Z34" s="35"/>
      <c r="AA34" s="35"/>
      <c r="AB34" s="35"/>
      <c r="AC34" s="35"/>
      <c r="AD34" s="35"/>
      <c r="AE34" s="35"/>
    </row>
    <row r="35" spans="1:31" s="2" customFormat="1" ht="14.4" customHeight="1" hidden="1">
      <c r="A35" s="35"/>
      <c r="B35" s="40"/>
      <c r="C35" s="35"/>
      <c r="D35" s="35"/>
      <c r="E35" s="113" t="s">
        <v>43</v>
      </c>
      <c r="F35" s="124">
        <f>ROUND((SUM(BG122:BG132)),2)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 customHeight="1" hidden="1">
      <c r="A36" s="35"/>
      <c r="B36" s="40"/>
      <c r="C36" s="35"/>
      <c r="D36" s="35"/>
      <c r="E36" s="113" t="s">
        <v>44</v>
      </c>
      <c r="F36" s="124">
        <f>ROUND((SUM(BH122:BH132)),2)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 customHeight="1" hidden="1">
      <c r="A37" s="35"/>
      <c r="B37" s="40"/>
      <c r="C37" s="35"/>
      <c r="D37" s="35"/>
      <c r="E37" s="113" t="s">
        <v>45</v>
      </c>
      <c r="F37" s="124">
        <f>ROUND((SUM(BI122:BI132)),2)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2"/>
      <c r="D50" s="133" t="s">
        <v>49</v>
      </c>
      <c r="E50" s="134"/>
      <c r="F50" s="134"/>
      <c r="G50" s="133" t="s">
        <v>50</v>
      </c>
      <c r="H50" s="134"/>
      <c r="I50" s="134"/>
      <c r="J50" s="134"/>
      <c r="K50" s="134"/>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3.2">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 customHeight="1">
      <c r="A82" s="35"/>
      <c r="B82" s="36"/>
      <c r="C82" s="24" t="s">
        <v>123</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617" t="str">
        <f>E7</f>
        <v>III. etapa revitalizace Letního cvičiště Louny</v>
      </c>
      <c r="F85" s="618"/>
      <c r="G85" s="618"/>
      <c r="H85" s="618"/>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121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579" t="str">
        <f>E9</f>
        <v>IO-01 - Areálové rozvody NN, osvětlení sportovišť</v>
      </c>
      <c r="F87" s="616"/>
      <c r="G87" s="616"/>
      <c r="H87" s="616"/>
      <c r="I87" s="37"/>
      <c r="J87" s="37"/>
      <c r="K87" s="37"/>
      <c r="L87" s="52"/>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Louny</v>
      </c>
      <c r="G89" s="37"/>
      <c r="H89" s="37"/>
      <c r="I89" s="30" t="s">
        <v>22</v>
      </c>
      <c r="J89" s="67" t="str">
        <f>IF(J12="","",J12)</f>
        <v>20. 11. 2020</v>
      </c>
      <c r="K89" s="37"/>
      <c r="L89" s="52"/>
      <c r="S89" s="35"/>
      <c r="T89" s="35"/>
      <c r="U89" s="35"/>
      <c r="V89" s="35"/>
      <c r="W89" s="35"/>
      <c r="X89" s="35"/>
      <c r="Y89" s="35"/>
      <c r="Z89" s="35"/>
      <c r="AA89" s="35"/>
      <c r="AB89" s="35"/>
      <c r="AC89" s="35"/>
      <c r="AD89" s="35"/>
      <c r="AE89" s="35"/>
    </row>
    <row r="90" spans="1:31" s="2" customFormat="1" ht="6.9"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65" customHeight="1">
      <c r="A91" s="35"/>
      <c r="B91" s="36"/>
      <c r="C91" s="30" t="s">
        <v>24</v>
      </c>
      <c r="D91" s="37"/>
      <c r="E91" s="37"/>
      <c r="F91" s="28" t="str">
        <f>E15</f>
        <v>Město Louny</v>
      </c>
      <c r="G91" s="37"/>
      <c r="H91" s="37"/>
      <c r="I91" s="30" t="s">
        <v>30</v>
      </c>
      <c r="J91" s="33" t="str">
        <f>E21</f>
        <v>Sportovní projekty s.r.o.</v>
      </c>
      <c r="K91" s="37"/>
      <c r="L91" s="52"/>
      <c r="S91" s="35"/>
      <c r="T91" s="35"/>
      <c r="U91" s="35"/>
      <c r="V91" s="35"/>
      <c r="W91" s="35"/>
      <c r="X91" s="35"/>
      <c r="Y91" s="35"/>
      <c r="Z91" s="35"/>
      <c r="AA91" s="35"/>
      <c r="AB91" s="35"/>
      <c r="AC91" s="35"/>
      <c r="AD91" s="35"/>
      <c r="AE91" s="35"/>
    </row>
    <row r="92" spans="1:31" s="2" customFormat="1" ht="15.15" customHeight="1">
      <c r="A92" s="35"/>
      <c r="B92" s="36"/>
      <c r="C92" s="30" t="s">
        <v>28</v>
      </c>
      <c r="D92" s="37"/>
      <c r="E92" s="37"/>
      <c r="F92" s="28" t="str">
        <f>IF(E18="","",E18)</f>
        <v>Vyplň údaj</v>
      </c>
      <c r="G92" s="37"/>
      <c r="H92" s="37"/>
      <c r="I92" s="30" t="s">
        <v>33</v>
      </c>
      <c r="J92" s="33" t="str">
        <f>E24</f>
        <v>F.Pecka</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124</v>
      </c>
      <c r="D94" s="145"/>
      <c r="E94" s="145"/>
      <c r="F94" s="145"/>
      <c r="G94" s="145"/>
      <c r="H94" s="145"/>
      <c r="I94" s="145"/>
      <c r="J94" s="146" t="s">
        <v>125</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8" customHeight="1">
      <c r="A96" s="35"/>
      <c r="B96" s="36"/>
      <c r="C96" s="147" t="s">
        <v>126</v>
      </c>
      <c r="D96" s="37"/>
      <c r="E96" s="37"/>
      <c r="F96" s="37"/>
      <c r="G96" s="37"/>
      <c r="H96" s="37"/>
      <c r="I96" s="37"/>
      <c r="J96" s="85">
        <f>J122</f>
        <v>0</v>
      </c>
      <c r="K96" s="37"/>
      <c r="L96" s="52"/>
      <c r="S96" s="35"/>
      <c r="T96" s="35"/>
      <c r="U96" s="35"/>
      <c r="V96" s="35"/>
      <c r="W96" s="35"/>
      <c r="X96" s="35"/>
      <c r="Y96" s="35"/>
      <c r="Z96" s="35"/>
      <c r="AA96" s="35"/>
      <c r="AB96" s="35"/>
      <c r="AC96" s="35"/>
      <c r="AD96" s="35"/>
      <c r="AE96" s="35"/>
      <c r="AU96" s="18" t="s">
        <v>127</v>
      </c>
    </row>
    <row r="97" spans="2:12" s="9" customFormat="1" ht="24.9" customHeight="1">
      <c r="B97" s="148"/>
      <c r="C97" s="149"/>
      <c r="D97" s="150" t="s">
        <v>133</v>
      </c>
      <c r="E97" s="151"/>
      <c r="F97" s="151"/>
      <c r="G97" s="151"/>
      <c r="H97" s="151"/>
      <c r="I97" s="151"/>
      <c r="J97" s="152">
        <f>J123</f>
        <v>0</v>
      </c>
      <c r="K97" s="149"/>
      <c r="L97" s="153"/>
    </row>
    <row r="98" spans="2:12" s="10" customFormat="1" ht="19.95" customHeight="1">
      <c r="B98" s="154"/>
      <c r="C98" s="155"/>
      <c r="D98" s="156" t="s">
        <v>1201</v>
      </c>
      <c r="E98" s="157"/>
      <c r="F98" s="157"/>
      <c r="G98" s="157"/>
      <c r="H98" s="157"/>
      <c r="I98" s="157"/>
      <c r="J98" s="158">
        <f>J124</f>
        <v>0</v>
      </c>
      <c r="K98" s="155"/>
      <c r="L98" s="159"/>
    </row>
    <row r="99" spans="2:12" s="9" customFormat="1" ht="24.9" customHeight="1">
      <c r="B99" s="148"/>
      <c r="C99" s="149"/>
      <c r="D99" s="150" t="s">
        <v>135</v>
      </c>
      <c r="E99" s="151"/>
      <c r="F99" s="151"/>
      <c r="G99" s="151"/>
      <c r="H99" s="151"/>
      <c r="I99" s="151"/>
      <c r="J99" s="152">
        <f>J126</f>
        <v>0</v>
      </c>
      <c r="K99" s="149"/>
      <c r="L99" s="153"/>
    </row>
    <row r="100" spans="2:12" s="10" customFormat="1" ht="19.95" customHeight="1">
      <c r="B100" s="154"/>
      <c r="C100" s="155"/>
      <c r="D100" s="156" t="s">
        <v>137</v>
      </c>
      <c r="E100" s="157"/>
      <c r="F100" s="157"/>
      <c r="G100" s="157"/>
      <c r="H100" s="157"/>
      <c r="I100" s="157"/>
      <c r="J100" s="158">
        <f>J127</f>
        <v>0</v>
      </c>
      <c r="K100" s="155"/>
      <c r="L100" s="159"/>
    </row>
    <row r="101" spans="2:12" s="10" customFormat="1" ht="19.95" customHeight="1">
      <c r="B101" s="154"/>
      <c r="C101" s="155"/>
      <c r="D101" s="156" t="s">
        <v>138</v>
      </c>
      <c r="E101" s="157"/>
      <c r="F101" s="157"/>
      <c r="G101" s="157"/>
      <c r="H101" s="157"/>
      <c r="I101" s="157"/>
      <c r="J101" s="158">
        <f>J129</f>
        <v>0</v>
      </c>
      <c r="K101" s="155"/>
      <c r="L101" s="159"/>
    </row>
    <row r="102" spans="2:12" s="10" customFormat="1" ht="19.95" customHeight="1">
      <c r="B102" s="154"/>
      <c r="C102" s="155"/>
      <c r="D102" s="156" t="s">
        <v>139</v>
      </c>
      <c r="E102" s="157"/>
      <c r="F102" s="157"/>
      <c r="G102" s="157"/>
      <c r="H102" s="157"/>
      <c r="I102" s="157"/>
      <c r="J102" s="158">
        <f>J131</f>
        <v>0</v>
      </c>
      <c r="K102" s="155"/>
      <c r="L102" s="159"/>
    </row>
    <row r="103" spans="1:31" s="2" customFormat="1" ht="21.75" customHeight="1">
      <c r="A103" s="35"/>
      <c r="B103" s="36"/>
      <c r="C103" s="37"/>
      <c r="D103" s="37"/>
      <c r="E103" s="37"/>
      <c r="F103" s="37"/>
      <c r="G103" s="37"/>
      <c r="H103" s="37"/>
      <c r="I103" s="37"/>
      <c r="J103" s="37"/>
      <c r="K103" s="37"/>
      <c r="L103" s="52"/>
      <c r="S103" s="35"/>
      <c r="T103" s="35"/>
      <c r="U103" s="35"/>
      <c r="V103" s="35"/>
      <c r="W103" s="35"/>
      <c r="X103" s="35"/>
      <c r="Y103" s="35"/>
      <c r="Z103" s="35"/>
      <c r="AA103" s="35"/>
      <c r="AB103" s="35"/>
      <c r="AC103" s="35"/>
      <c r="AD103" s="35"/>
      <c r="AE103" s="35"/>
    </row>
    <row r="104" spans="1:31" s="2" customFormat="1" ht="6.9" customHeight="1">
      <c r="A104" s="35"/>
      <c r="B104" s="55"/>
      <c r="C104" s="56"/>
      <c r="D104" s="56"/>
      <c r="E104" s="56"/>
      <c r="F104" s="56"/>
      <c r="G104" s="56"/>
      <c r="H104" s="56"/>
      <c r="I104" s="56"/>
      <c r="J104" s="56"/>
      <c r="K104" s="56"/>
      <c r="L104" s="52"/>
      <c r="S104" s="35"/>
      <c r="T104" s="35"/>
      <c r="U104" s="35"/>
      <c r="V104" s="35"/>
      <c r="W104" s="35"/>
      <c r="X104" s="35"/>
      <c r="Y104" s="35"/>
      <c r="Z104" s="35"/>
      <c r="AA104" s="35"/>
      <c r="AB104" s="35"/>
      <c r="AC104" s="35"/>
      <c r="AD104" s="35"/>
      <c r="AE104" s="35"/>
    </row>
    <row r="108" spans="1:31" s="2" customFormat="1" ht="6.9" customHeight="1">
      <c r="A108" s="35"/>
      <c r="B108" s="57"/>
      <c r="C108" s="58"/>
      <c r="D108" s="58"/>
      <c r="E108" s="58"/>
      <c r="F108" s="58"/>
      <c r="G108" s="58"/>
      <c r="H108" s="58"/>
      <c r="I108" s="58"/>
      <c r="J108" s="58"/>
      <c r="K108" s="58"/>
      <c r="L108" s="52"/>
      <c r="S108" s="35"/>
      <c r="T108" s="35"/>
      <c r="U108" s="35"/>
      <c r="V108" s="35"/>
      <c r="W108" s="35"/>
      <c r="X108" s="35"/>
      <c r="Y108" s="35"/>
      <c r="Z108" s="35"/>
      <c r="AA108" s="35"/>
      <c r="AB108" s="35"/>
      <c r="AC108" s="35"/>
      <c r="AD108" s="35"/>
      <c r="AE108" s="35"/>
    </row>
    <row r="109" spans="1:31" s="2" customFormat="1" ht="24.9" customHeight="1">
      <c r="A109" s="35"/>
      <c r="B109" s="36"/>
      <c r="C109" s="24" t="s">
        <v>140</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6.9"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16</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617" t="str">
        <f>E7</f>
        <v>III. etapa revitalizace Letního cvičiště Louny</v>
      </c>
      <c r="F112" s="618"/>
      <c r="G112" s="618"/>
      <c r="H112" s="618"/>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121</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579" t="str">
        <f>E9</f>
        <v>IO-01 - Areálové rozvody NN, osvětlení sportovišť</v>
      </c>
      <c r="F114" s="616"/>
      <c r="G114" s="616"/>
      <c r="H114" s="616"/>
      <c r="I114" s="37"/>
      <c r="J114" s="37"/>
      <c r="K114" s="37"/>
      <c r="L114" s="52"/>
      <c r="S114" s="35"/>
      <c r="T114" s="35"/>
      <c r="U114" s="35"/>
      <c r="V114" s="35"/>
      <c r="W114" s="35"/>
      <c r="X114" s="35"/>
      <c r="Y114" s="35"/>
      <c r="Z114" s="35"/>
      <c r="AA114" s="35"/>
      <c r="AB114" s="35"/>
      <c r="AC114" s="35"/>
      <c r="AD114" s="35"/>
      <c r="AE114" s="35"/>
    </row>
    <row r="115" spans="1:31" s="2" customFormat="1" ht="6.9"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20</v>
      </c>
      <c r="D116" s="37"/>
      <c r="E116" s="37"/>
      <c r="F116" s="28" t="str">
        <f>F12</f>
        <v>Louny</v>
      </c>
      <c r="G116" s="37"/>
      <c r="H116" s="37"/>
      <c r="I116" s="30" t="s">
        <v>22</v>
      </c>
      <c r="J116" s="67" t="str">
        <f>IF(J12="","",J12)</f>
        <v>20. 11. 2020</v>
      </c>
      <c r="K116" s="37"/>
      <c r="L116" s="52"/>
      <c r="S116" s="35"/>
      <c r="T116" s="35"/>
      <c r="U116" s="35"/>
      <c r="V116" s="35"/>
      <c r="W116" s="35"/>
      <c r="X116" s="35"/>
      <c r="Y116" s="35"/>
      <c r="Z116" s="35"/>
      <c r="AA116" s="35"/>
      <c r="AB116" s="35"/>
      <c r="AC116" s="35"/>
      <c r="AD116" s="35"/>
      <c r="AE116" s="35"/>
    </row>
    <row r="117" spans="1:31" s="2" customFormat="1" ht="6.9"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25.65" customHeight="1">
      <c r="A118" s="35"/>
      <c r="B118" s="36"/>
      <c r="C118" s="30" t="s">
        <v>24</v>
      </c>
      <c r="D118" s="37"/>
      <c r="E118" s="37"/>
      <c r="F118" s="28" t="str">
        <f>E15</f>
        <v>Město Louny</v>
      </c>
      <c r="G118" s="37"/>
      <c r="H118" s="37"/>
      <c r="I118" s="30" t="s">
        <v>30</v>
      </c>
      <c r="J118" s="33" t="str">
        <f>E21</f>
        <v>Sportovní projekty s.r.o.</v>
      </c>
      <c r="K118" s="37"/>
      <c r="L118" s="52"/>
      <c r="S118" s="35"/>
      <c r="T118" s="35"/>
      <c r="U118" s="35"/>
      <c r="V118" s="35"/>
      <c r="W118" s="35"/>
      <c r="X118" s="35"/>
      <c r="Y118" s="35"/>
      <c r="Z118" s="35"/>
      <c r="AA118" s="35"/>
      <c r="AB118" s="35"/>
      <c r="AC118" s="35"/>
      <c r="AD118" s="35"/>
      <c r="AE118" s="35"/>
    </row>
    <row r="119" spans="1:31" s="2" customFormat="1" ht="15.15" customHeight="1">
      <c r="A119" s="35"/>
      <c r="B119" s="36"/>
      <c r="C119" s="30" t="s">
        <v>28</v>
      </c>
      <c r="D119" s="37"/>
      <c r="E119" s="37"/>
      <c r="F119" s="28" t="str">
        <f>IF(E18="","",E18)</f>
        <v>Vyplň údaj</v>
      </c>
      <c r="G119" s="37"/>
      <c r="H119" s="37"/>
      <c r="I119" s="30" t="s">
        <v>33</v>
      </c>
      <c r="J119" s="33" t="str">
        <f>E24</f>
        <v>F.Pecka</v>
      </c>
      <c r="K119" s="37"/>
      <c r="L119" s="52"/>
      <c r="S119" s="35"/>
      <c r="T119" s="35"/>
      <c r="U119" s="35"/>
      <c r="V119" s="35"/>
      <c r="W119" s="35"/>
      <c r="X119" s="35"/>
      <c r="Y119" s="35"/>
      <c r="Z119" s="35"/>
      <c r="AA119" s="35"/>
      <c r="AB119" s="35"/>
      <c r="AC119" s="35"/>
      <c r="AD119" s="35"/>
      <c r="AE119" s="35"/>
    </row>
    <row r="120" spans="1:31" s="2" customFormat="1" ht="10.3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11" customFormat="1" ht="29.25" customHeight="1">
      <c r="A121" s="160"/>
      <c r="B121" s="161"/>
      <c r="C121" s="162" t="s">
        <v>141</v>
      </c>
      <c r="D121" s="163" t="s">
        <v>61</v>
      </c>
      <c r="E121" s="163" t="s">
        <v>57</v>
      </c>
      <c r="F121" s="163" t="s">
        <v>58</v>
      </c>
      <c r="G121" s="163" t="s">
        <v>142</v>
      </c>
      <c r="H121" s="163" t="s">
        <v>143</v>
      </c>
      <c r="I121" s="163" t="s">
        <v>144</v>
      </c>
      <c r="J121" s="164" t="s">
        <v>125</v>
      </c>
      <c r="K121" s="165" t="s">
        <v>145</v>
      </c>
      <c r="L121" s="166"/>
      <c r="M121" s="76" t="s">
        <v>1</v>
      </c>
      <c r="N121" s="77" t="s">
        <v>40</v>
      </c>
      <c r="O121" s="77" t="s">
        <v>146</v>
      </c>
      <c r="P121" s="77" t="s">
        <v>147</v>
      </c>
      <c r="Q121" s="77" t="s">
        <v>148</v>
      </c>
      <c r="R121" s="77" t="s">
        <v>149</v>
      </c>
      <c r="S121" s="77" t="s">
        <v>150</v>
      </c>
      <c r="T121" s="78" t="s">
        <v>151</v>
      </c>
      <c r="U121" s="160"/>
      <c r="V121" s="160"/>
      <c r="W121" s="160"/>
      <c r="X121" s="160"/>
      <c r="Y121" s="160"/>
      <c r="Z121" s="160"/>
      <c r="AA121" s="160"/>
      <c r="AB121" s="160"/>
      <c r="AC121" s="160"/>
      <c r="AD121" s="160"/>
      <c r="AE121" s="160"/>
    </row>
    <row r="122" spans="1:63" s="2" customFormat="1" ht="22.8" customHeight="1">
      <c r="A122" s="35"/>
      <c r="B122" s="36"/>
      <c r="C122" s="83" t="s">
        <v>152</v>
      </c>
      <c r="D122" s="37"/>
      <c r="E122" s="37"/>
      <c r="F122" s="37"/>
      <c r="G122" s="37"/>
      <c r="H122" s="37"/>
      <c r="I122" s="37"/>
      <c r="J122" s="167">
        <f>BK122</f>
        <v>0</v>
      </c>
      <c r="K122" s="37"/>
      <c r="L122" s="40"/>
      <c r="M122" s="79"/>
      <c r="N122" s="168"/>
      <c r="O122" s="80"/>
      <c r="P122" s="169">
        <f>P123+P126</f>
        <v>0</v>
      </c>
      <c r="Q122" s="80"/>
      <c r="R122" s="169">
        <f>R123+R126</f>
        <v>0</v>
      </c>
      <c r="S122" s="80"/>
      <c r="T122" s="170">
        <f>T123+T126</f>
        <v>0</v>
      </c>
      <c r="U122" s="35"/>
      <c r="V122" s="35"/>
      <c r="W122" s="35"/>
      <c r="X122" s="35"/>
      <c r="Y122" s="35"/>
      <c r="Z122" s="35"/>
      <c r="AA122" s="35"/>
      <c r="AB122" s="35"/>
      <c r="AC122" s="35"/>
      <c r="AD122" s="35"/>
      <c r="AE122" s="35"/>
      <c r="AT122" s="18" t="s">
        <v>75</v>
      </c>
      <c r="AU122" s="18" t="s">
        <v>127</v>
      </c>
      <c r="BK122" s="171">
        <f>BK123+BK126</f>
        <v>0</v>
      </c>
    </row>
    <row r="123" spans="2:63" s="12" customFormat="1" ht="25.95" customHeight="1">
      <c r="B123" s="172"/>
      <c r="C123" s="173"/>
      <c r="D123" s="174" t="s">
        <v>75</v>
      </c>
      <c r="E123" s="175" t="s">
        <v>349</v>
      </c>
      <c r="F123" s="175" t="s">
        <v>350</v>
      </c>
      <c r="G123" s="173"/>
      <c r="H123" s="173"/>
      <c r="I123" s="176"/>
      <c r="J123" s="177">
        <f>BK123</f>
        <v>0</v>
      </c>
      <c r="K123" s="173"/>
      <c r="L123" s="178"/>
      <c r="M123" s="179"/>
      <c r="N123" s="180"/>
      <c r="O123" s="180"/>
      <c r="P123" s="181">
        <f>P124</f>
        <v>0</v>
      </c>
      <c r="Q123" s="180"/>
      <c r="R123" s="181">
        <f>R124</f>
        <v>0</v>
      </c>
      <c r="S123" s="180"/>
      <c r="T123" s="182">
        <f>T124</f>
        <v>0</v>
      </c>
      <c r="AR123" s="183" t="s">
        <v>86</v>
      </c>
      <c r="AT123" s="184" t="s">
        <v>75</v>
      </c>
      <c r="AU123" s="184" t="s">
        <v>76</v>
      </c>
      <c r="AY123" s="183" t="s">
        <v>155</v>
      </c>
      <c r="BK123" s="185">
        <f>BK124</f>
        <v>0</v>
      </c>
    </row>
    <row r="124" spans="2:63" s="12" customFormat="1" ht="22.8" customHeight="1">
      <c r="B124" s="172"/>
      <c r="C124" s="173"/>
      <c r="D124" s="174" t="s">
        <v>75</v>
      </c>
      <c r="E124" s="186" t="s">
        <v>1202</v>
      </c>
      <c r="F124" s="186" t="s">
        <v>1203</v>
      </c>
      <c r="G124" s="173"/>
      <c r="H124" s="173"/>
      <c r="I124" s="176"/>
      <c r="J124" s="187">
        <f>BK124</f>
        <v>0</v>
      </c>
      <c r="K124" s="173"/>
      <c r="L124" s="178"/>
      <c r="M124" s="179"/>
      <c r="N124" s="180"/>
      <c r="O124" s="180"/>
      <c r="P124" s="181">
        <f>P125</f>
        <v>0</v>
      </c>
      <c r="Q124" s="180"/>
      <c r="R124" s="181">
        <f>R125</f>
        <v>0</v>
      </c>
      <c r="S124" s="180"/>
      <c r="T124" s="182">
        <f>T125</f>
        <v>0</v>
      </c>
      <c r="AR124" s="183" t="s">
        <v>86</v>
      </c>
      <c r="AT124" s="184" t="s">
        <v>75</v>
      </c>
      <c r="AU124" s="184" t="s">
        <v>84</v>
      </c>
      <c r="AY124" s="183" t="s">
        <v>155</v>
      </c>
      <c r="BK124" s="185">
        <f>BK125</f>
        <v>0</v>
      </c>
    </row>
    <row r="125" spans="1:65" s="2" customFormat="1" ht="21.75" customHeight="1">
      <c r="A125" s="35"/>
      <c r="B125" s="36"/>
      <c r="C125" s="188" t="s">
        <v>84</v>
      </c>
      <c r="D125" s="188" t="s">
        <v>157</v>
      </c>
      <c r="E125" s="189" t="s">
        <v>1204</v>
      </c>
      <c r="F125" s="190" t="s">
        <v>1205</v>
      </c>
      <c r="G125" s="191" t="s">
        <v>300</v>
      </c>
      <c r="H125" s="192">
        <v>1</v>
      </c>
      <c r="I125" s="193"/>
      <c r="J125" s="194">
        <f>ROUND(I125*H125,2)</f>
        <v>0</v>
      </c>
      <c r="K125" s="195"/>
      <c r="L125" s="40"/>
      <c r="M125" s="196" t="s">
        <v>1</v>
      </c>
      <c r="N125" s="197" t="s">
        <v>41</v>
      </c>
      <c r="O125" s="72"/>
      <c r="P125" s="198">
        <f>O125*H125</f>
        <v>0</v>
      </c>
      <c r="Q125" s="198">
        <v>0</v>
      </c>
      <c r="R125" s="198">
        <f>Q125*H125</f>
        <v>0</v>
      </c>
      <c r="S125" s="198">
        <v>0</v>
      </c>
      <c r="T125" s="199">
        <f>S125*H125</f>
        <v>0</v>
      </c>
      <c r="U125" s="35"/>
      <c r="V125" s="35"/>
      <c r="W125" s="35"/>
      <c r="X125" s="35"/>
      <c r="Y125" s="35"/>
      <c r="Z125" s="35"/>
      <c r="AA125" s="35"/>
      <c r="AB125" s="35"/>
      <c r="AC125" s="35"/>
      <c r="AD125" s="35"/>
      <c r="AE125" s="35"/>
      <c r="AR125" s="200" t="s">
        <v>255</v>
      </c>
      <c r="AT125" s="200" t="s">
        <v>157</v>
      </c>
      <c r="AU125" s="200" t="s">
        <v>86</v>
      </c>
      <c r="AY125" s="18" t="s">
        <v>155</v>
      </c>
      <c r="BE125" s="201">
        <f>IF(N125="základní",J125,0)</f>
        <v>0</v>
      </c>
      <c r="BF125" s="201">
        <f>IF(N125="snížená",J125,0)</f>
        <v>0</v>
      </c>
      <c r="BG125" s="201">
        <f>IF(N125="zákl. přenesená",J125,0)</f>
        <v>0</v>
      </c>
      <c r="BH125" s="201">
        <f>IF(N125="sníž. přenesená",J125,0)</f>
        <v>0</v>
      </c>
      <c r="BI125" s="201">
        <f>IF(N125="nulová",J125,0)</f>
        <v>0</v>
      </c>
      <c r="BJ125" s="18" t="s">
        <v>84</v>
      </c>
      <c r="BK125" s="201">
        <f>ROUND(I125*H125,2)</f>
        <v>0</v>
      </c>
      <c r="BL125" s="18" t="s">
        <v>255</v>
      </c>
      <c r="BM125" s="200" t="s">
        <v>1206</v>
      </c>
    </row>
    <row r="126" spans="2:63" s="12" customFormat="1" ht="25.95" customHeight="1">
      <c r="B126" s="172"/>
      <c r="C126" s="173"/>
      <c r="D126" s="174" t="s">
        <v>75</v>
      </c>
      <c r="E126" s="175" t="s">
        <v>369</v>
      </c>
      <c r="F126" s="175" t="s">
        <v>370</v>
      </c>
      <c r="G126" s="173"/>
      <c r="H126" s="173"/>
      <c r="I126" s="176"/>
      <c r="J126" s="177">
        <f>BK126</f>
        <v>0</v>
      </c>
      <c r="K126" s="173"/>
      <c r="L126" s="178"/>
      <c r="M126" s="179"/>
      <c r="N126" s="180"/>
      <c r="O126" s="180"/>
      <c r="P126" s="181">
        <f>P127+P129+P131</f>
        <v>0</v>
      </c>
      <c r="Q126" s="180"/>
      <c r="R126" s="181">
        <f>R127+R129+R131</f>
        <v>0</v>
      </c>
      <c r="S126" s="180"/>
      <c r="T126" s="182">
        <f>T127+T129+T131</f>
        <v>0</v>
      </c>
      <c r="AR126" s="183" t="s">
        <v>178</v>
      </c>
      <c r="AT126" s="184" t="s">
        <v>75</v>
      </c>
      <c r="AU126" s="184" t="s">
        <v>76</v>
      </c>
      <c r="AY126" s="183" t="s">
        <v>155</v>
      </c>
      <c r="BK126" s="185">
        <f>BK127+BK129+BK131</f>
        <v>0</v>
      </c>
    </row>
    <row r="127" spans="2:63" s="12" customFormat="1" ht="22.8" customHeight="1">
      <c r="B127" s="172"/>
      <c r="C127" s="173"/>
      <c r="D127" s="174" t="s">
        <v>75</v>
      </c>
      <c r="E127" s="186" t="s">
        <v>378</v>
      </c>
      <c r="F127" s="186" t="s">
        <v>379</v>
      </c>
      <c r="G127" s="173"/>
      <c r="H127" s="173"/>
      <c r="I127" s="176"/>
      <c r="J127" s="187">
        <f>BK127</f>
        <v>0</v>
      </c>
      <c r="K127" s="173"/>
      <c r="L127" s="178"/>
      <c r="M127" s="179"/>
      <c r="N127" s="180"/>
      <c r="O127" s="180"/>
      <c r="P127" s="181">
        <f>P128</f>
        <v>0</v>
      </c>
      <c r="Q127" s="180"/>
      <c r="R127" s="181">
        <f>R128</f>
        <v>0</v>
      </c>
      <c r="S127" s="180"/>
      <c r="T127" s="182">
        <f>T128</f>
        <v>0</v>
      </c>
      <c r="AR127" s="183" t="s">
        <v>178</v>
      </c>
      <c r="AT127" s="184" t="s">
        <v>75</v>
      </c>
      <c r="AU127" s="184" t="s">
        <v>84</v>
      </c>
      <c r="AY127" s="183" t="s">
        <v>155</v>
      </c>
      <c r="BK127" s="185">
        <f>BK128</f>
        <v>0</v>
      </c>
    </row>
    <row r="128" spans="1:65" s="2" customFormat="1" ht="16.5" customHeight="1">
      <c r="A128" s="35"/>
      <c r="B128" s="36"/>
      <c r="C128" s="188" t="s">
        <v>86</v>
      </c>
      <c r="D128" s="188" t="s">
        <v>157</v>
      </c>
      <c r="E128" s="189" t="s">
        <v>381</v>
      </c>
      <c r="F128" s="190" t="s">
        <v>379</v>
      </c>
      <c r="G128" s="191" t="s">
        <v>382</v>
      </c>
      <c r="H128" s="246"/>
      <c r="I128" s="193"/>
      <c r="J128" s="194">
        <f>ROUND(I128*H128,2)</f>
        <v>0</v>
      </c>
      <c r="K128" s="195"/>
      <c r="L128" s="40"/>
      <c r="M128" s="196" t="s">
        <v>1</v>
      </c>
      <c r="N128" s="197" t="s">
        <v>41</v>
      </c>
      <c r="O128" s="72"/>
      <c r="P128" s="198">
        <f>O128*H128</f>
        <v>0</v>
      </c>
      <c r="Q128" s="198">
        <v>0</v>
      </c>
      <c r="R128" s="198">
        <f>Q128*H128</f>
        <v>0</v>
      </c>
      <c r="S128" s="198">
        <v>0</v>
      </c>
      <c r="T128" s="199">
        <f>S128*H128</f>
        <v>0</v>
      </c>
      <c r="U128" s="35"/>
      <c r="V128" s="35"/>
      <c r="W128" s="35"/>
      <c r="X128" s="35"/>
      <c r="Y128" s="35"/>
      <c r="Z128" s="35"/>
      <c r="AA128" s="35"/>
      <c r="AB128" s="35"/>
      <c r="AC128" s="35"/>
      <c r="AD128" s="35"/>
      <c r="AE128" s="35"/>
      <c r="AR128" s="200" t="s">
        <v>376</v>
      </c>
      <c r="AT128" s="200" t="s">
        <v>157</v>
      </c>
      <c r="AU128" s="200" t="s">
        <v>86</v>
      </c>
      <c r="AY128" s="18" t="s">
        <v>155</v>
      </c>
      <c r="BE128" s="201">
        <f>IF(N128="základní",J128,0)</f>
        <v>0</v>
      </c>
      <c r="BF128" s="201">
        <f>IF(N128="snížená",J128,0)</f>
        <v>0</v>
      </c>
      <c r="BG128" s="201">
        <f>IF(N128="zákl. přenesená",J128,0)</f>
        <v>0</v>
      </c>
      <c r="BH128" s="201">
        <f>IF(N128="sníž. přenesená",J128,0)</f>
        <v>0</v>
      </c>
      <c r="BI128" s="201">
        <f>IF(N128="nulová",J128,0)</f>
        <v>0</v>
      </c>
      <c r="BJ128" s="18" t="s">
        <v>84</v>
      </c>
      <c r="BK128" s="201">
        <f>ROUND(I128*H128,2)</f>
        <v>0</v>
      </c>
      <c r="BL128" s="18" t="s">
        <v>376</v>
      </c>
      <c r="BM128" s="200" t="s">
        <v>1207</v>
      </c>
    </row>
    <row r="129" spans="2:63" s="12" customFormat="1" ht="22.8" customHeight="1">
      <c r="B129" s="172"/>
      <c r="C129" s="173"/>
      <c r="D129" s="174" t="s">
        <v>75</v>
      </c>
      <c r="E129" s="186" t="s">
        <v>384</v>
      </c>
      <c r="F129" s="186" t="s">
        <v>385</v>
      </c>
      <c r="G129" s="173"/>
      <c r="H129" s="173"/>
      <c r="I129" s="176"/>
      <c r="J129" s="187">
        <f>BK129</f>
        <v>0</v>
      </c>
      <c r="K129" s="173"/>
      <c r="L129" s="178"/>
      <c r="M129" s="179"/>
      <c r="N129" s="180"/>
      <c r="O129" s="180"/>
      <c r="P129" s="181">
        <f>P130</f>
        <v>0</v>
      </c>
      <c r="Q129" s="180"/>
      <c r="R129" s="181">
        <f>R130</f>
        <v>0</v>
      </c>
      <c r="S129" s="180"/>
      <c r="T129" s="182">
        <f>T130</f>
        <v>0</v>
      </c>
      <c r="AR129" s="183" t="s">
        <v>178</v>
      </c>
      <c r="AT129" s="184" t="s">
        <v>75</v>
      </c>
      <c r="AU129" s="184" t="s">
        <v>84</v>
      </c>
      <c r="AY129" s="183" t="s">
        <v>155</v>
      </c>
      <c r="BK129" s="185">
        <f>BK130</f>
        <v>0</v>
      </c>
    </row>
    <row r="130" spans="1:65" s="2" customFormat="1" ht="16.5" customHeight="1">
      <c r="A130" s="35"/>
      <c r="B130" s="36"/>
      <c r="C130" s="188" t="s">
        <v>169</v>
      </c>
      <c r="D130" s="188" t="s">
        <v>157</v>
      </c>
      <c r="E130" s="189" t="s">
        <v>387</v>
      </c>
      <c r="F130" s="190" t="s">
        <v>385</v>
      </c>
      <c r="G130" s="191" t="s">
        <v>382</v>
      </c>
      <c r="H130" s="246"/>
      <c r="I130" s="193"/>
      <c r="J130" s="194">
        <f>ROUND(I130*H130,2)</f>
        <v>0</v>
      </c>
      <c r="K130" s="195"/>
      <c r="L130" s="40"/>
      <c r="M130" s="196" t="s">
        <v>1</v>
      </c>
      <c r="N130" s="197" t="s">
        <v>41</v>
      </c>
      <c r="O130" s="72"/>
      <c r="P130" s="198">
        <f>O130*H130</f>
        <v>0</v>
      </c>
      <c r="Q130" s="198">
        <v>0</v>
      </c>
      <c r="R130" s="198">
        <f>Q130*H130</f>
        <v>0</v>
      </c>
      <c r="S130" s="198">
        <v>0</v>
      </c>
      <c r="T130" s="199">
        <f>S130*H130</f>
        <v>0</v>
      </c>
      <c r="U130" s="35"/>
      <c r="V130" s="35"/>
      <c r="W130" s="35"/>
      <c r="X130" s="35"/>
      <c r="Y130" s="35"/>
      <c r="Z130" s="35"/>
      <c r="AA130" s="35"/>
      <c r="AB130" s="35"/>
      <c r="AC130" s="35"/>
      <c r="AD130" s="35"/>
      <c r="AE130" s="35"/>
      <c r="AR130" s="200" t="s">
        <v>376</v>
      </c>
      <c r="AT130" s="200" t="s">
        <v>157</v>
      </c>
      <c r="AU130" s="200" t="s">
        <v>86</v>
      </c>
      <c r="AY130" s="18" t="s">
        <v>155</v>
      </c>
      <c r="BE130" s="201">
        <f>IF(N130="základní",J130,0)</f>
        <v>0</v>
      </c>
      <c r="BF130" s="201">
        <f>IF(N130="snížená",J130,0)</f>
        <v>0</v>
      </c>
      <c r="BG130" s="201">
        <f>IF(N130="zákl. přenesená",J130,0)</f>
        <v>0</v>
      </c>
      <c r="BH130" s="201">
        <f>IF(N130="sníž. přenesená",J130,0)</f>
        <v>0</v>
      </c>
      <c r="BI130" s="201">
        <f>IF(N130="nulová",J130,0)</f>
        <v>0</v>
      </c>
      <c r="BJ130" s="18" t="s">
        <v>84</v>
      </c>
      <c r="BK130" s="201">
        <f>ROUND(I130*H130,2)</f>
        <v>0</v>
      </c>
      <c r="BL130" s="18" t="s">
        <v>376</v>
      </c>
      <c r="BM130" s="200" t="s">
        <v>1208</v>
      </c>
    </row>
    <row r="131" spans="2:63" s="12" customFormat="1" ht="22.8" customHeight="1">
      <c r="B131" s="172"/>
      <c r="C131" s="173"/>
      <c r="D131" s="174" t="s">
        <v>75</v>
      </c>
      <c r="E131" s="186" t="s">
        <v>389</v>
      </c>
      <c r="F131" s="186" t="s">
        <v>390</v>
      </c>
      <c r="G131" s="173"/>
      <c r="H131" s="173"/>
      <c r="I131" s="176"/>
      <c r="J131" s="187">
        <f>BK131</f>
        <v>0</v>
      </c>
      <c r="K131" s="173"/>
      <c r="L131" s="178"/>
      <c r="M131" s="179"/>
      <c r="N131" s="180"/>
      <c r="O131" s="180"/>
      <c r="P131" s="181">
        <f>P132</f>
        <v>0</v>
      </c>
      <c r="Q131" s="180"/>
      <c r="R131" s="181">
        <f>R132</f>
        <v>0</v>
      </c>
      <c r="S131" s="180"/>
      <c r="T131" s="182">
        <f>T132</f>
        <v>0</v>
      </c>
      <c r="AR131" s="183" t="s">
        <v>178</v>
      </c>
      <c r="AT131" s="184" t="s">
        <v>75</v>
      </c>
      <c r="AU131" s="184" t="s">
        <v>84</v>
      </c>
      <c r="AY131" s="183" t="s">
        <v>155</v>
      </c>
      <c r="BK131" s="185">
        <f>BK132</f>
        <v>0</v>
      </c>
    </row>
    <row r="132" spans="1:65" s="2" customFormat="1" ht="16.5" customHeight="1">
      <c r="A132" s="35"/>
      <c r="B132" s="36"/>
      <c r="C132" s="188" t="s">
        <v>161</v>
      </c>
      <c r="D132" s="188" t="s">
        <v>157</v>
      </c>
      <c r="E132" s="189" t="s">
        <v>392</v>
      </c>
      <c r="F132" s="190" t="s">
        <v>393</v>
      </c>
      <c r="G132" s="191" t="s">
        <v>382</v>
      </c>
      <c r="H132" s="246"/>
      <c r="I132" s="193"/>
      <c r="J132" s="194">
        <f>ROUND(I132*H132,2)</f>
        <v>0</v>
      </c>
      <c r="K132" s="195"/>
      <c r="L132" s="40"/>
      <c r="M132" s="247" t="s">
        <v>1</v>
      </c>
      <c r="N132" s="248" t="s">
        <v>41</v>
      </c>
      <c r="O132" s="249"/>
      <c r="P132" s="250">
        <f>O132*H132</f>
        <v>0</v>
      </c>
      <c r="Q132" s="250">
        <v>0</v>
      </c>
      <c r="R132" s="250">
        <f>Q132*H132</f>
        <v>0</v>
      </c>
      <c r="S132" s="250">
        <v>0</v>
      </c>
      <c r="T132" s="251">
        <f>S132*H132</f>
        <v>0</v>
      </c>
      <c r="U132" s="35"/>
      <c r="V132" s="35"/>
      <c r="W132" s="35"/>
      <c r="X132" s="35"/>
      <c r="Y132" s="35"/>
      <c r="Z132" s="35"/>
      <c r="AA132" s="35"/>
      <c r="AB132" s="35"/>
      <c r="AC132" s="35"/>
      <c r="AD132" s="35"/>
      <c r="AE132" s="35"/>
      <c r="AR132" s="200" t="s">
        <v>376</v>
      </c>
      <c r="AT132" s="200" t="s">
        <v>157</v>
      </c>
      <c r="AU132" s="200" t="s">
        <v>86</v>
      </c>
      <c r="AY132" s="18" t="s">
        <v>155</v>
      </c>
      <c r="BE132" s="201">
        <f>IF(N132="základní",J132,0)</f>
        <v>0</v>
      </c>
      <c r="BF132" s="201">
        <f>IF(N132="snížená",J132,0)</f>
        <v>0</v>
      </c>
      <c r="BG132" s="201">
        <f>IF(N132="zákl. přenesená",J132,0)</f>
        <v>0</v>
      </c>
      <c r="BH132" s="201">
        <f>IF(N132="sníž. přenesená",J132,0)</f>
        <v>0</v>
      </c>
      <c r="BI132" s="201">
        <f>IF(N132="nulová",J132,0)</f>
        <v>0</v>
      </c>
      <c r="BJ132" s="18" t="s">
        <v>84</v>
      </c>
      <c r="BK132" s="201">
        <f>ROUND(I132*H132,2)</f>
        <v>0</v>
      </c>
      <c r="BL132" s="18" t="s">
        <v>376</v>
      </c>
      <c r="BM132" s="200" t="s">
        <v>1209</v>
      </c>
    </row>
    <row r="133" spans="1:31" s="2" customFormat="1" ht="6.9" customHeight="1">
      <c r="A133" s="35"/>
      <c r="B133" s="55"/>
      <c r="C133" s="56"/>
      <c r="D133" s="56"/>
      <c r="E133" s="56"/>
      <c r="F133" s="56"/>
      <c r="G133" s="56"/>
      <c r="H133" s="56"/>
      <c r="I133" s="56"/>
      <c r="J133" s="56"/>
      <c r="K133" s="56"/>
      <c r="L133" s="40"/>
      <c r="M133" s="35"/>
      <c r="O133" s="35"/>
      <c r="P133" s="35"/>
      <c r="Q133" s="35"/>
      <c r="R133" s="35"/>
      <c r="S133" s="35"/>
      <c r="T133" s="35"/>
      <c r="U133" s="35"/>
      <c r="V133" s="35"/>
      <c r="W133" s="35"/>
      <c r="X133" s="35"/>
      <c r="Y133" s="35"/>
      <c r="Z133" s="35"/>
      <c r="AA133" s="35"/>
      <c r="AB133" s="35"/>
      <c r="AC133" s="35"/>
      <c r="AD133" s="35"/>
      <c r="AE133" s="35"/>
    </row>
  </sheetData>
  <sheetProtection password="CC35" sheet="1" objects="1" scenarios="1" formatColumns="0" formatRows="0" autoFilter="0"/>
  <autoFilter ref="C121:K132"/>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dimension ref="A1:O5011"/>
  <sheetViews>
    <sheetView workbookViewId="0" topLeftCell="A1">
      <selection activeCell="I18" sqref="I18"/>
    </sheetView>
  </sheetViews>
  <sheetFormatPr defaultColWidth="11.7109375" defaultRowHeight="12" outlineLevelRow="1"/>
  <cols>
    <col min="1" max="1" width="4.421875" style="329" customWidth="1"/>
    <col min="2" max="2" width="16.00390625" style="334" bestFit="1" customWidth="1"/>
    <col min="3" max="3" width="49.28125" style="334" customWidth="1"/>
    <col min="4" max="4" width="6.28125" style="329" customWidth="1"/>
    <col min="5" max="5" width="13.57421875" style="329" customWidth="1"/>
    <col min="6" max="6" width="12.7109375" style="329" customWidth="1"/>
    <col min="7" max="7" width="16.28125" style="329" customWidth="1"/>
    <col min="8" max="11" width="11.7109375" style="329" customWidth="1"/>
    <col min="12" max="13" width="11.7109375" style="329" hidden="1" customWidth="1"/>
    <col min="14" max="14" width="13.28125" style="329" bestFit="1" customWidth="1"/>
    <col min="15" max="16384" width="11.7109375" style="329" customWidth="1"/>
  </cols>
  <sheetData>
    <row r="1" spans="1:9" ht="15.6">
      <c r="A1" s="654" t="s">
        <v>1347</v>
      </c>
      <c r="B1" s="654"/>
      <c r="C1" s="654"/>
      <c r="D1" s="654"/>
      <c r="E1" s="654"/>
      <c r="F1" s="654"/>
      <c r="G1" s="654"/>
      <c r="H1" s="328"/>
      <c r="I1" s="328"/>
    </row>
    <row r="2" spans="1:11" ht="12">
      <c r="A2" s="330" t="s">
        <v>1348</v>
      </c>
      <c r="B2" s="331" t="str">
        <f>[1]Stavba!CisloStavby</f>
        <v>0001</v>
      </c>
      <c r="C2" s="655" t="str">
        <f>[1]Stavba!NazevStavby</f>
        <v>Areál Louny</v>
      </c>
      <c r="D2" s="655"/>
      <c r="E2" s="655"/>
      <c r="F2" s="655"/>
      <c r="G2" s="655"/>
      <c r="H2" s="655"/>
      <c r="I2" s="655"/>
      <c r="J2" s="655"/>
      <c r="K2" s="655"/>
    </row>
    <row r="3" spans="1:11" ht="12">
      <c r="A3" s="330" t="s">
        <v>1349</v>
      </c>
      <c r="B3" s="331" t="str">
        <f>cisloobjektu</f>
        <v>20.022</v>
      </c>
      <c r="C3" s="656" t="str">
        <f>'[1]Stavba'!E3</f>
        <v>Sport areál</v>
      </c>
      <c r="D3" s="656"/>
      <c r="E3" s="656"/>
      <c r="F3" s="656"/>
      <c r="G3" s="656"/>
      <c r="H3" s="656"/>
      <c r="I3" s="656"/>
      <c r="J3" s="656"/>
      <c r="K3" s="656"/>
    </row>
    <row r="4" spans="1:11" ht="12">
      <c r="A4" s="332" t="s">
        <v>1350</v>
      </c>
      <c r="B4" s="333" t="str">
        <f>CisloStavebnihoRozpoctu</f>
        <v>01</v>
      </c>
      <c r="C4" s="657" t="str">
        <f>NazevStavebnihoRozpoctu</f>
        <v>projektový rozpočet</v>
      </c>
      <c r="D4" s="658"/>
      <c r="E4" s="658"/>
      <c r="F4" s="658"/>
      <c r="G4" s="658"/>
      <c r="H4" s="658"/>
      <c r="I4" s="658"/>
      <c r="J4" s="658"/>
      <c r="K4" s="659"/>
    </row>
    <row r="5" spans="4:9" ht="12">
      <c r="D5" s="335"/>
      <c r="H5" s="328"/>
      <c r="I5" s="328"/>
    </row>
    <row r="6" spans="1:13" ht="24">
      <c r="A6" s="336" t="s">
        <v>1351</v>
      </c>
      <c r="B6" s="337" t="s">
        <v>1352</v>
      </c>
      <c r="C6" s="337" t="s">
        <v>1353</v>
      </c>
      <c r="D6" s="338" t="s">
        <v>142</v>
      </c>
      <c r="E6" s="336" t="s">
        <v>1240</v>
      </c>
      <c r="F6" s="336" t="s">
        <v>1354</v>
      </c>
      <c r="G6" s="339" t="s">
        <v>1355</v>
      </c>
      <c r="H6" s="340" t="s">
        <v>1356</v>
      </c>
      <c r="I6" s="340" t="s">
        <v>1357</v>
      </c>
      <c r="J6" s="341" t="s">
        <v>1358</v>
      </c>
      <c r="K6" s="341" t="s">
        <v>1359</v>
      </c>
      <c r="L6" s="341" t="s">
        <v>40</v>
      </c>
      <c r="M6" s="341" t="s">
        <v>1360</v>
      </c>
    </row>
    <row r="7" spans="1:13" ht="12">
      <c r="A7" s="342"/>
      <c r="B7" s="343"/>
      <c r="C7" s="343"/>
      <c r="D7" s="344"/>
      <c r="E7" s="345"/>
      <c r="F7" s="346"/>
      <c r="G7" s="346"/>
      <c r="H7" s="347"/>
      <c r="I7" s="347"/>
      <c r="J7" s="346"/>
      <c r="K7" s="346"/>
      <c r="L7" s="346"/>
      <c r="M7" s="346"/>
    </row>
    <row r="8" spans="1:14" s="357" customFormat="1" ht="12">
      <c r="A8" s="348" t="s">
        <v>1361</v>
      </c>
      <c r="B8" s="349" t="s">
        <v>1362</v>
      </c>
      <c r="C8" s="350" t="s">
        <v>1363</v>
      </c>
      <c r="D8" s="351"/>
      <c r="E8" s="352"/>
      <c r="F8" s="353"/>
      <c r="G8" s="353">
        <f>SUM(G9:G38)</f>
        <v>0</v>
      </c>
      <c r="H8" s="353"/>
      <c r="I8" s="353">
        <f>SUM(I9:I38)</f>
        <v>0</v>
      </c>
      <c r="J8" s="353"/>
      <c r="K8" s="354">
        <f>SUM(K9:K38)</f>
        <v>0</v>
      </c>
      <c r="L8" s="355"/>
      <c r="M8" s="355">
        <f>SUM(M9:M38)</f>
        <v>0</v>
      </c>
      <c r="N8" s="356"/>
    </row>
    <row r="9" spans="1:14" s="357" customFormat="1" ht="24">
      <c r="A9" s="358">
        <v>1</v>
      </c>
      <c r="B9" s="359"/>
      <c r="C9" s="360" t="s">
        <v>1364</v>
      </c>
      <c r="D9" s="361" t="s">
        <v>176</v>
      </c>
      <c r="E9" s="362">
        <v>150</v>
      </c>
      <c r="F9" s="363">
        <f aca="true" t="shared" si="0" ref="F9:F30">H9+J9</f>
        <v>0</v>
      </c>
      <c r="G9" s="363">
        <f aca="true" t="shared" si="1" ref="G9:G35">E9*F9</f>
        <v>0</v>
      </c>
      <c r="H9" s="364"/>
      <c r="I9" s="363">
        <f aca="true" t="shared" si="2" ref="I9:I38">ROUND(E9*H9,2)</f>
        <v>0</v>
      </c>
      <c r="J9" s="364"/>
      <c r="K9" s="365">
        <f aca="true" t="shared" si="3" ref="K9:K30">ROUND(E9*J9,2)</f>
        <v>0</v>
      </c>
      <c r="L9" s="366">
        <v>21</v>
      </c>
      <c r="M9" s="366">
        <f>G9*(1+L9/100)</f>
        <v>0</v>
      </c>
      <c r="N9" s="356"/>
    </row>
    <row r="10" spans="1:14" s="357" customFormat="1" ht="24">
      <c r="A10" s="358">
        <v>2</v>
      </c>
      <c r="B10" s="359"/>
      <c r="C10" s="360" t="s">
        <v>1365</v>
      </c>
      <c r="D10" s="361" t="s">
        <v>176</v>
      </c>
      <c r="E10" s="362">
        <v>70</v>
      </c>
      <c r="F10" s="363">
        <f t="shared" si="0"/>
        <v>0</v>
      </c>
      <c r="G10" s="363">
        <f t="shared" si="1"/>
        <v>0</v>
      </c>
      <c r="H10" s="364"/>
      <c r="I10" s="363">
        <f t="shared" si="2"/>
        <v>0</v>
      </c>
      <c r="J10" s="364"/>
      <c r="K10" s="365">
        <f t="shared" si="3"/>
        <v>0</v>
      </c>
      <c r="L10" s="366">
        <v>21</v>
      </c>
      <c r="M10" s="366">
        <f aca="true" t="shared" si="4" ref="M10:M31">G10*(1+L10/100)</f>
        <v>0</v>
      </c>
      <c r="N10" s="356"/>
    </row>
    <row r="11" spans="1:14" s="357" customFormat="1" ht="24">
      <c r="A11" s="358">
        <v>3</v>
      </c>
      <c r="B11" s="359"/>
      <c r="C11" s="360" t="s">
        <v>1366</v>
      </c>
      <c r="D11" s="361" t="s">
        <v>176</v>
      </c>
      <c r="E11" s="362">
        <v>220</v>
      </c>
      <c r="F11" s="363">
        <f t="shared" si="0"/>
        <v>0</v>
      </c>
      <c r="G11" s="363">
        <f t="shared" si="1"/>
        <v>0</v>
      </c>
      <c r="H11" s="364"/>
      <c r="I11" s="363">
        <f t="shared" si="2"/>
        <v>0</v>
      </c>
      <c r="J11" s="364"/>
      <c r="K11" s="365">
        <f t="shared" si="3"/>
        <v>0</v>
      </c>
      <c r="L11" s="366">
        <v>21</v>
      </c>
      <c r="M11" s="366">
        <f t="shared" si="4"/>
        <v>0</v>
      </c>
      <c r="N11" s="356"/>
    </row>
    <row r="12" spans="1:14" s="357" customFormat="1" ht="24">
      <c r="A12" s="358">
        <v>4</v>
      </c>
      <c r="B12" s="359"/>
      <c r="C12" s="360" t="s">
        <v>1367</v>
      </c>
      <c r="D12" s="361" t="s">
        <v>176</v>
      </c>
      <c r="E12" s="362">
        <v>10</v>
      </c>
      <c r="F12" s="363">
        <f t="shared" si="0"/>
        <v>0</v>
      </c>
      <c r="G12" s="363">
        <f t="shared" si="1"/>
        <v>0</v>
      </c>
      <c r="H12" s="364"/>
      <c r="I12" s="363">
        <f t="shared" si="2"/>
        <v>0</v>
      </c>
      <c r="J12" s="364"/>
      <c r="K12" s="365">
        <f t="shared" si="3"/>
        <v>0</v>
      </c>
      <c r="L12" s="366">
        <v>21</v>
      </c>
      <c r="M12" s="366">
        <f t="shared" si="4"/>
        <v>0</v>
      </c>
      <c r="N12" s="356"/>
    </row>
    <row r="13" spans="1:14" s="357" customFormat="1" ht="24">
      <c r="A13" s="358">
        <v>5</v>
      </c>
      <c r="B13" s="359" t="s">
        <v>1368</v>
      </c>
      <c r="C13" s="360" t="s">
        <v>1369</v>
      </c>
      <c r="D13" s="361" t="s">
        <v>176</v>
      </c>
      <c r="E13" s="362">
        <v>160</v>
      </c>
      <c r="F13" s="363">
        <f t="shared" si="0"/>
        <v>0</v>
      </c>
      <c r="G13" s="363">
        <f t="shared" si="1"/>
        <v>0</v>
      </c>
      <c r="H13" s="364"/>
      <c r="I13" s="363">
        <f t="shared" si="2"/>
        <v>0</v>
      </c>
      <c r="J13" s="364"/>
      <c r="K13" s="365">
        <f t="shared" si="3"/>
        <v>0</v>
      </c>
      <c r="L13" s="366">
        <v>22</v>
      </c>
      <c r="M13" s="366">
        <f t="shared" si="4"/>
        <v>0</v>
      </c>
      <c r="N13" s="356"/>
    </row>
    <row r="14" spans="1:14" s="357" customFormat="1" ht="24">
      <c r="A14" s="358">
        <v>6</v>
      </c>
      <c r="B14" s="359" t="s">
        <v>1370</v>
      </c>
      <c r="C14" s="360" t="s">
        <v>1371</v>
      </c>
      <c r="D14" s="361" t="s">
        <v>176</v>
      </c>
      <c r="E14" s="362">
        <v>330</v>
      </c>
      <c r="F14" s="363">
        <f t="shared" si="0"/>
        <v>0</v>
      </c>
      <c r="G14" s="363">
        <f t="shared" si="1"/>
        <v>0</v>
      </c>
      <c r="H14" s="364"/>
      <c r="I14" s="363">
        <f t="shared" si="2"/>
        <v>0</v>
      </c>
      <c r="J14" s="364"/>
      <c r="K14" s="365">
        <f t="shared" si="3"/>
        <v>0</v>
      </c>
      <c r="L14" s="366">
        <v>21</v>
      </c>
      <c r="M14" s="366">
        <f t="shared" si="4"/>
        <v>0</v>
      </c>
      <c r="N14" s="356"/>
    </row>
    <row r="15" spans="1:14" s="357" customFormat="1" ht="24">
      <c r="A15" s="358">
        <v>7</v>
      </c>
      <c r="B15" s="359" t="s">
        <v>1372</v>
      </c>
      <c r="C15" s="360" t="s">
        <v>1373</v>
      </c>
      <c r="D15" s="361" t="s">
        <v>176</v>
      </c>
      <c r="E15" s="362">
        <v>65</v>
      </c>
      <c r="F15" s="363">
        <f t="shared" si="0"/>
        <v>0</v>
      </c>
      <c r="G15" s="363">
        <f t="shared" si="1"/>
        <v>0</v>
      </c>
      <c r="H15" s="364"/>
      <c r="I15" s="363">
        <f t="shared" si="2"/>
        <v>0</v>
      </c>
      <c r="J15" s="364"/>
      <c r="K15" s="365">
        <f t="shared" si="3"/>
        <v>0</v>
      </c>
      <c r="L15" s="366">
        <v>21</v>
      </c>
      <c r="M15" s="366">
        <f t="shared" si="4"/>
        <v>0</v>
      </c>
      <c r="N15" s="356"/>
    </row>
    <row r="16" spans="1:14" s="357" customFormat="1" ht="12">
      <c r="A16" s="358">
        <v>8</v>
      </c>
      <c r="B16" s="359"/>
      <c r="C16" s="360" t="s">
        <v>1374</v>
      </c>
      <c r="D16" s="361" t="s">
        <v>176</v>
      </c>
      <c r="E16" s="362">
        <v>70</v>
      </c>
      <c r="F16" s="363">
        <f t="shared" si="0"/>
        <v>0</v>
      </c>
      <c r="G16" s="363">
        <f t="shared" si="1"/>
        <v>0</v>
      </c>
      <c r="H16" s="364"/>
      <c r="I16" s="363">
        <f t="shared" si="2"/>
        <v>0</v>
      </c>
      <c r="J16" s="364"/>
      <c r="K16" s="365">
        <f t="shared" si="3"/>
        <v>0</v>
      </c>
      <c r="L16" s="366">
        <v>21</v>
      </c>
      <c r="M16" s="366">
        <f t="shared" si="4"/>
        <v>0</v>
      </c>
      <c r="N16" s="356"/>
    </row>
    <row r="17" spans="1:14" s="357" customFormat="1" ht="24">
      <c r="A17" s="358">
        <v>9</v>
      </c>
      <c r="B17" s="359" t="s">
        <v>1375</v>
      </c>
      <c r="C17" s="360" t="s">
        <v>1376</v>
      </c>
      <c r="D17" s="361" t="s">
        <v>176</v>
      </c>
      <c r="E17" s="362">
        <v>660</v>
      </c>
      <c r="F17" s="363">
        <f t="shared" si="0"/>
        <v>0</v>
      </c>
      <c r="G17" s="363">
        <f t="shared" si="1"/>
        <v>0</v>
      </c>
      <c r="H17" s="364"/>
      <c r="I17" s="363">
        <f t="shared" si="2"/>
        <v>0</v>
      </c>
      <c r="J17" s="364"/>
      <c r="K17" s="365">
        <f t="shared" si="3"/>
        <v>0</v>
      </c>
      <c r="L17" s="366">
        <v>21</v>
      </c>
      <c r="M17" s="366">
        <f t="shared" si="4"/>
        <v>0</v>
      </c>
      <c r="N17" s="356"/>
    </row>
    <row r="18" spans="1:14" s="357" customFormat="1" ht="12">
      <c r="A18" s="358">
        <v>10</v>
      </c>
      <c r="B18" s="359" t="s">
        <v>1377</v>
      </c>
      <c r="C18" s="360" t="s">
        <v>1378</v>
      </c>
      <c r="D18" s="361" t="s">
        <v>292</v>
      </c>
      <c r="E18" s="362">
        <v>198</v>
      </c>
      <c r="F18" s="363">
        <f>H18+J18</f>
        <v>0</v>
      </c>
      <c r="G18" s="363">
        <f t="shared" si="1"/>
        <v>0</v>
      </c>
      <c r="H18" s="364"/>
      <c r="I18" s="363">
        <f t="shared" si="2"/>
        <v>0</v>
      </c>
      <c r="J18" s="364"/>
      <c r="K18" s="365">
        <f>ROUND(E18*J18,2)</f>
        <v>0</v>
      </c>
      <c r="L18" s="366">
        <v>21</v>
      </c>
      <c r="M18" s="366">
        <f>G18*(1+L18/100)</f>
        <v>0</v>
      </c>
      <c r="N18" s="356"/>
    </row>
    <row r="19" spans="1:14" s="357" customFormat="1" ht="12">
      <c r="A19" s="358">
        <v>11</v>
      </c>
      <c r="B19" s="359" t="s">
        <v>1379</v>
      </c>
      <c r="C19" s="360" t="s">
        <v>1380</v>
      </c>
      <c r="D19" s="361" t="s">
        <v>292</v>
      </c>
      <c r="E19" s="362">
        <v>80</v>
      </c>
      <c r="F19" s="363">
        <f aca="true" t="shared" si="5" ref="F19:F22">H19+J19</f>
        <v>0</v>
      </c>
      <c r="G19" s="363">
        <f t="shared" si="1"/>
        <v>0</v>
      </c>
      <c r="H19" s="364"/>
      <c r="I19" s="363">
        <f t="shared" si="2"/>
        <v>0</v>
      </c>
      <c r="J19" s="364"/>
      <c r="K19" s="365">
        <f aca="true" t="shared" si="6" ref="K19:K22">ROUND(E19*J19,2)</f>
        <v>0</v>
      </c>
      <c r="L19" s="366">
        <v>21</v>
      </c>
      <c r="M19" s="366">
        <f aca="true" t="shared" si="7" ref="M19:M22">G19*(1+L19/100)</f>
        <v>0</v>
      </c>
      <c r="N19" s="356"/>
    </row>
    <row r="20" spans="1:14" s="357" customFormat="1" ht="12">
      <c r="A20" s="358">
        <v>12</v>
      </c>
      <c r="B20" s="359"/>
      <c r="C20" s="360" t="s">
        <v>1381</v>
      </c>
      <c r="D20" s="361" t="s">
        <v>292</v>
      </c>
      <c r="E20" s="362">
        <v>18</v>
      </c>
      <c r="F20" s="363">
        <f t="shared" si="5"/>
        <v>0</v>
      </c>
      <c r="G20" s="363">
        <f t="shared" si="1"/>
        <v>0</v>
      </c>
      <c r="H20" s="364"/>
      <c r="I20" s="363">
        <f t="shared" si="2"/>
        <v>0</v>
      </c>
      <c r="J20" s="364"/>
      <c r="K20" s="365">
        <f t="shared" si="6"/>
        <v>0</v>
      </c>
      <c r="L20" s="366">
        <v>21</v>
      </c>
      <c r="M20" s="366">
        <f t="shared" si="7"/>
        <v>0</v>
      </c>
      <c r="N20" s="356"/>
    </row>
    <row r="21" spans="1:14" s="357" customFormat="1" ht="12">
      <c r="A21" s="358">
        <v>13</v>
      </c>
      <c r="B21" s="359"/>
      <c r="C21" s="360" t="s">
        <v>1382</v>
      </c>
      <c r="D21" s="361" t="s">
        <v>300</v>
      </c>
      <c r="E21" s="362">
        <v>1</v>
      </c>
      <c r="F21" s="363">
        <f t="shared" si="5"/>
        <v>0</v>
      </c>
      <c r="G21" s="363">
        <f t="shared" si="1"/>
        <v>0</v>
      </c>
      <c r="H21" s="364"/>
      <c r="I21" s="363">
        <f t="shared" si="2"/>
        <v>0</v>
      </c>
      <c r="J21" s="364"/>
      <c r="K21" s="365">
        <f t="shared" si="6"/>
        <v>0</v>
      </c>
      <c r="L21" s="366">
        <v>21</v>
      </c>
      <c r="M21" s="366">
        <f t="shared" si="7"/>
        <v>0</v>
      </c>
      <c r="N21" s="356"/>
    </row>
    <row r="22" spans="1:14" s="357" customFormat="1" ht="24">
      <c r="A22" s="358">
        <v>14</v>
      </c>
      <c r="B22" s="359"/>
      <c r="C22" s="360" t="s">
        <v>1383</v>
      </c>
      <c r="D22" s="361" t="s">
        <v>300</v>
      </c>
      <c r="E22" s="362">
        <v>1</v>
      </c>
      <c r="F22" s="363">
        <f t="shared" si="5"/>
        <v>0</v>
      </c>
      <c r="G22" s="363">
        <f t="shared" si="1"/>
        <v>0</v>
      </c>
      <c r="H22" s="364"/>
      <c r="I22" s="363">
        <f t="shared" si="2"/>
        <v>0</v>
      </c>
      <c r="J22" s="364"/>
      <c r="K22" s="365">
        <f t="shared" si="6"/>
        <v>0</v>
      </c>
      <c r="L22" s="366">
        <v>21</v>
      </c>
      <c r="M22" s="366">
        <f t="shared" si="7"/>
        <v>0</v>
      </c>
      <c r="N22" s="356"/>
    </row>
    <row r="23" spans="1:14" s="357" customFormat="1" ht="36">
      <c r="A23" s="358">
        <v>15</v>
      </c>
      <c r="B23" s="359"/>
      <c r="C23" s="367" t="s">
        <v>1384</v>
      </c>
      <c r="D23" s="361" t="s">
        <v>292</v>
      </c>
      <c r="E23" s="362">
        <v>33</v>
      </c>
      <c r="F23" s="363">
        <f t="shared" si="0"/>
        <v>0</v>
      </c>
      <c r="G23" s="363">
        <f t="shared" si="1"/>
        <v>0</v>
      </c>
      <c r="H23" s="364"/>
      <c r="I23" s="363">
        <f t="shared" si="2"/>
        <v>0</v>
      </c>
      <c r="J23" s="364"/>
      <c r="K23" s="365">
        <f t="shared" si="3"/>
        <v>0</v>
      </c>
      <c r="L23" s="366">
        <v>21</v>
      </c>
      <c r="M23" s="366">
        <f t="shared" si="4"/>
        <v>0</v>
      </c>
      <c r="N23" s="356"/>
    </row>
    <row r="24" spans="1:14" s="357" customFormat="1" ht="12">
      <c r="A24" s="358">
        <v>16</v>
      </c>
      <c r="B24" s="359"/>
      <c r="C24" s="367" t="s">
        <v>1385</v>
      </c>
      <c r="D24" s="361" t="s">
        <v>292</v>
      </c>
      <c r="E24" s="362">
        <v>10</v>
      </c>
      <c r="F24" s="363">
        <f t="shared" si="0"/>
        <v>0</v>
      </c>
      <c r="G24" s="363">
        <f t="shared" si="1"/>
        <v>0</v>
      </c>
      <c r="H24" s="364"/>
      <c r="I24" s="363">
        <f t="shared" si="2"/>
        <v>0</v>
      </c>
      <c r="J24" s="364"/>
      <c r="K24" s="365">
        <f t="shared" si="3"/>
        <v>0</v>
      </c>
      <c r="L24" s="366">
        <v>21</v>
      </c>
      <c r="M24" s="366">
        <f t="shared" si="4"/>
        <v>0</v>
      </c>
      <c r="N24" s="356"/>
    </row>
    <row r="25" spans="1:14" s="357" customFormat="1" ht="12">
      <c r="A25" s="358">
        <v>17</v>
      </c>
      <c r="B25" s="359"/>
      <c r="C25" s="367" t="s">
        <v>1386</v>
      </c>
      <c r="D25" s="361" t="s">
        <v>300</v>
      </c>
      <c r="E25" s="362">
        <v>8</v>
      </c>
      <c r="F25" s="363">
        <f t="shared" si="0"/>
        <v>0</v>
      </c>
      <c r="G25" s="363">
        <f t="shared" si="1"/>
        <v>0</v>
      </c>
      <c r="H25" s="364"/>
      <c r="I25" s="363">
        <f t="shared" si="2"/>
        <v>0</v>
      </c>
      <c r="J25" s="364"/>
      <c r="K25" s="365">
        <f t="shared" si="3"/>
        <v>0</v>
      </c>
      <c r="L25" s="366">
        <v>21</v>
      </c>
      <c r="M25" s="366">
        <f t="shared" si="4"/>
        <v>0</v>
      </c>
      <c r="N25" s="356"/>
    </row>
    <row r="26" spans="1:14" s="357" customFormat="1" ht="12">
      <c r="A26" s="358">
        <v>18</v>
      </c>
      <c r="B26" s="359"/>
      <c r="C26" s="367" t="s">
        <v>1387</v>
      </c>
      <c r="D26" s="361" t="s">
        <v>300</v>
      </c>
      <c r="E26" s="362">
        <v>1</v>
      </c>
      <c r="F26" s="363">
        <f t="shared" si="0"/>
        <v>0</v>
      </c>
      <c r="G26" s="363">
        <f t="shared" si="1"/>
        <v>0</v>
      </c>
      <c r="H26" s="364"/>
      <c r="I26" s="363">
        <f t="shared" si="2"/>
        <v>0</v>
      </c>
      <c r="J26" s="364"/>
      <c r="K26" s="365">
        <f t="shared" si="3"/>
        <v>0</v>
      </c>
      <c r="L26" s="366">
        <v>21</v>
      </c>
      <c r="M26" s="366">
        <f t="shared" si="4"/>
        <v>0</v>
      </c>
      <c r="N26" s="356"/>
    </row>
    <row r="27" spans="1:14" s="357" customFormat="1" ht="12">
      <c r="A27" s="358">
        <v>19</v>
      </c>
      <c r="B27" s="359"/>
      <c r="C27" s="367" t="s">
        <v>1388</v>
      </c>
      <c r="D27" s="361" t="s">
        <v>300</v>
      </c>
      <c r="E27" s="362">
        <v>1</v>
      </c>
      <c r="F27" s="363">
        <f t="shared" si="0"/>
        <v>0</v>
      </c>
      <c r="G27" s="363">
        <f t="shared" si="1"/>
        <v>0</v>
      </c>
      <c r="H27" s="364"/>
      <c r="I27" s="363">
        <f t="shared" si="2"/>
        <v>0</v>
      </c>
      <c r="J27" s="364"/>
      <c r="K27" s="365">
        <f t="shared" si="3"/>
        <v>0</v>
      </c>
      <c r="L27" s="366">
        <v>21</v>
      </c>
      <c r="M27" s="366">
        <f t="shared" si="4"/>
        <v>0</v>
      </c>
      <c r="N27" s="356"/>
    </row>
    <row r="28" spans="1:14" s="357" customFormat="1" ht="12">
      <c r="A28" s="358">
        <v>20</v>
      </c>
      <c r="B28" s="359"/>
      <c r="C28" s="360" t="s">
        <v>1389</v>
      </c>
      <c r="D28" s="361" t="s">
        <v>292</v>
      </c>
      <c r="E28" s="362">
        <v>1</v>
      </c>
      <c r="F28" s="363">
        <f t="shared" si="0"/>
        <v>0</v>
      </c>
      <c r="G28" s="363">
        <f t="shared" si="1"/>
        <v>0</v>
      </c>
      <c r="H28" s="364"/>
      <c r="I28" s="363">
        <f t="shared" si="2"/>
        <v>0</v>
      </c>
      <c r="J28" s="364"/>
      <c r="K28" s="365">
        <f t="shared" si="3"/>
        <v>0</v>
      </c>
      <c r="L28" s="366">
        <v>21</v>
      </c>
      <c r="M28" s="366">
        <f t="shared" si="4"/>
        <v>0</v>
      </c>
      <c r="N28" s="356"/>
    </row>
    <row r="29" spans="1:14" s="357" customFormat="1" ht="12">
      <c r="A29" s="358">
        <v>21</v>
      </c>
      <c r="B29" s="359"/>
      <c r="C29" s="360" t="s">
        <v>1390</v>
      </c>
      <c r="D29" s="361" t="s">
        <v>300</v>
      </c>
      <c r="E29" s="362">
        <v>1</v>
      </c>
      <c r="F29" s="363">
        <f t="shared" si="0"/>
        <v>0</v>
      </c>
      <c r="G29" s="363">
        <f t="shared" si="1"/>
        <v>0</v>
      </c>
      <c r="H29" s="364"/>
      <c r="I29" s="363">
        <f t="shared" si="2"/>
        <v>0</v>
      </c>
      <c r="J29" s="364"/>
      <c r="K29" s="365">
        <f t="shared" si="3"/>
        <v>0</v>
      </c>
      <c r="L29" s="366">
        <v>21</v>
      </c>
      <c r="M29" s="366">
        <f t="shared" si="4"/>
        <v>0</v>
      </c>
      <c r="N29" s="356"/>
    </row>
    <row r="30" spans="1:14" s="357" customFormat="1" ht="12">
      <c r="A30" s="358">
        <v>22</v>
      </c>
      <c r="B30" s="359"/>
      <c r="C30" s="360" t="s">
        <v>1391</v>
      </c>
      <c r="D30" s="361" t="s">
        <v>292</v>
      </c>
      <c r="E30" s="362">
        <v>1</v>
      </c>
      <c r="F30" s="363">
        <f t="shared" si="0"/>
        <v>0</v>
      </c>
      <c r="G30" s="363">
        <f t="shared" si="1"/>
        <v>0</v>
      </c>
      <c r="H30" s="364"/>
      <c r="I30" s="363">
        <f t="shared" si="2"/>
        <v>0</v>
      </c>
      <c r="J30" s="364"/>
      <c r="K30" s="365">
        <f t="shared" si="3"/>
        <v>0</v>
      </c>
      <c r="L30" s="366">
        <v>21</v>
      </c>
      <c r="M30" s="366">
        <f t="shared" si="4"/>
        <v>0</v>
      </c>
      <c r="N30" s="356"/>
    </row>
    <row r="31" spans="1:14" s="357" customFormat="1" ht="12">
      <c r="A31" s="358">
        <v>23</v>
      </c>
      <c r="B31" s="359" t="s">
        <v>1392</v>
      </c>
      <c r="C31" s="360" t="s">
        <v>1393</v>
      </c>
      <c r="D31" s="361" t="s">
        <v>176</v>
      </c>
      <c r="E31" s="362">
        <v>250</v>
      </c>
      <c r="F31" s="363">
        <f>H31+J31</f>
        <v>0</v>
      </c>
      <c r="G31" s="363">
        <f t="shared" si="1"/>
        <v>0</v>
      </c>
      <c r="H31" s="364"/>
      <c r="I31" s="363">
        <f t="shared" si="2"/>
        <v>0</v>
      </c>
      <c r="J31" s="364"/>
      <c r="K31" s="365">
        <f>ROUND(E31*J31,2)</f>
        <v>0</v>
      </c>
      <c r="L31" s="366">
        <v>21</v>
      </c>
      <c r="M31" s="366">
        <f t="shared" si="4"/>
        <v>0</v>
      </c>
      <c r="N31" s="356"/>
    </row>
    <row r="32" spans="1:14" s="357" customFormat="1" ht="12">
      <c r="A32" s="358">
        <v>24</v>
      </c>
      <c r="B32" s="359"/>
      <c r="C32" s="360" t="s">
        <v>1394</v>
      </c>
      <c r="D32" s="361" t="s">
        <v>1395</v>
      </c>
      <c r="E32" s="362">
        <v>155</v>
      </c>
      <c r="F32" s="363">
        <f>H32+J32</f>
        <v>0</v>
      </c>
      <c r="G32" s="363">
        <f t="shared" si="1"/>
        <v>0</v>
      </c>
      <c r="H32" s="364"/>
      <c r="I32" s="363">
        <f t="shared" si="2"/>
        <v>0</v>
      </c>
      <c r="J32" s="364"/>
      <c r="K32" s="365">
        <f>ROUND(E32*J32,2)</f>
        <v>0</v>
      </c>
      <c r="L32" s="366">
        <v>21</v>
      </c>
      <c r="M32" s="366">
        <f>G32*(1+L32/100)</f>
        <v>0</v>
      </c>
      <c r="N32" s="356"/>
    </row>
    <row r="33" spans="1:14" s="357" customFormat="1" ht="12">
      <c r="A33" s="358">
        <v>25</v>
      </c>
      <c r="B33" s="359" t="s">
        <v>1396</v>
      </c>
      <c r="C33" s="360" t="s">
        <v>1397</v>
      </c>
      <c r="D33" s="361" t="s">
        <v>292</v>
      </c>
      <c r="E33" s="362">
        <v>9</v>
      </c>
      <c r="F33" s="363">
        <f aca="true" t="shared" si="8" ref="F33:F38">H33+J33</f>
        <v>0</v>
      </c>
      <c r="G33" s="363">
        <f t="shared" si="1"/>
        <v>0</v>
      </c>
      <c r="H33" s="364"/>
      <c r="I33" s="363">
        <f t="shared" si="2"/>
        <v>0</v>
      </c>
      <c r="J33" s="364"/>
      <c r="K33" s="365">
        <f aca="true" t="shared" si="9" ref="K33:K38">ROUND(E33*J33,2)</f>
        <v>0</v>
      </c>
      <c r="L33" s="366">
        <v>21</v>
      </c>
      <c r="M33" s="366">
        <f aca="true" t="shared" si="10" ref="M33:M38">G33*(1+L33/100)</f>
        <v>0</v>
      </c>
      <c r="N33" s="356"/>
    </row>
    <row r="34" spans="1:14" s="357" customFormat="1" ht="12">
      <c r="A34" s="358">
        <v>26</v>
      </c>
      <c r="B34" s="359" t="s">
        <v>1398</v>
      </c>
      <c r="C34" s="360" t="s">
        <v>1399</v>
      </c>
      <c r="D34" s="361" t="s">
        <v>292</v>
      </c>
      <c r="E34" s="362">
        <v>30</v>
      </c>
      <c r="F34" s="363">
        <f t="shared" si="8"/>
        <v>0</v>
      </c>
      <c r="G34" s="363">
        <f t="shared" si="1"/>
        <v>0</v>
      </c>
      <c r="H34" s="364"/>
      <c r="I34" s="363">
        <f t="shared" si="2"/>
        <v>0</v>
      </c>
      <c r="J34" s="364"/>
      <c r="K34" s="365">
        <f t="shared" si="9"/>
        <v>0</v>
      </c>
      <c r="L34" s="366">
        <v>21</v>
      </c>
      <c r="M34" s="366">
        <f t="shared" si="10"/>
        <v>0</v>
      </c>
      <c r="N34" s="356"/>
    </row>
    <row r="35" spans="1:14" s="357" customFormat="1" ht="12">
      <c r="A35" s="358">
        <v>27</v>
      </c>
      <c r="B35" s="359" t="s">
        <v>1398</v>
      </c>
      <c r="C35" s="360" t="s">
        <v>1400</v>
      </c>
      <c r="D35" s="361" t="s">
        <v>292</v>
      </c>
      <c r="E35" s="362">
        <v>10</v>
      </c>
      <c r="F35" s="363">
        <f t="shared" si="8"/>
        <v>0</v>
      </c>
      <c r="G35" s="363">
        <f t="shared" si="1"/>
        <v>0</v>
      </c>
      <c r="H35" s="364"/>
      <c r="I35" s="363">
        <f t="shared" si="2"/>
        <v>0</v>
      </c>
      <c r="J35" s="364"/>
      <c r="K35" s="365">
        <f t="shared" si="9"/>
        <v>0</v>
      </c>
      <c r="L35" s="366">
        <v>22</v>
      </c>
      <c r="M35" s="366">
        <f t="shared" si="10"/>
        <v>0</v>
      </c>
      <c r="N35" s="356"/>
    </row>
    <row r="36" spans="1:14" s="357" customFormat="1" ht="12">
      <c r="A36" s="358">
        <v>28</v>
      </c>
      <c r="B36" s="359" t="s">
        <v>1401</v>
      </c>
      <c r="C36" s="360" t="s">
        <v>1402</v>
      </c>
      <c r="D36" s="361" t="s">
        <v>245</v>
      </c>
      <c r="E36" s="362">
        <v>38</v>
      </c>
      <c r="F36" s="363">
        <f t="shared" si="8"/>
        <v>0</v>
      </c>
      <c r="G36" s="363">
        <f aca="true" t="shared" si="11" ref="G36:G37">ROUND(E36*F36,2)</f>
        <v>0</v>
      </c>
      <c r="H36" s="364"/>
      <c r="I36" s="363">
        <f t="shared" si="2"/>
        <v>0</v>
      </c>
      <c r="J36" s="364"/>
      <c r="K36" s="365">
        <f t="shared" si="9"/>
        <v>0</v>
      </c>
      <c r="L36" s="366">
        <v>21</v>
      </c>
      <c r="M36" s="366">
        <f t="shared" si="10"/>
        <v>0</v>
      </c>
      <c r="N36" s="356"/>
    </row>
    <row r="37" spans="1:14" s="357" customFormat="1" ht="12">
      <c r="A37" s="358">
        <v>29</v>
      </c>
      <c r="B37" s="359" t="s">
        <v>1403</v>
      </c>
      <c r="C37" s="360" t="s">
        <v>1404</v>
      </c>
      <c r="D37" s="361" t="s">
        <v>300</v>
      </c>
      <c r="E37" s="362">
        <v>40</v>
      </c>
      <c r="F37" s="363">
        <f t="shared" si="8"/>
        <v>0</v>
      </c>
      <c r="G37" s="363">
        <f t="shared" si="11"/>
        <v>0</v>
      </c>
      <c r="H37" s="364"/>
      <c r="I37" s="363">
        <f t="shared" si="2"/>
        <v>0</v>
      </c>
      <c r="J37" s="364"/>
      <c r="K37" s="365">
        <f t="shared" si="9"/>
        <v>0</v>
      </c>
      <c r="L37" s="366">
        <v>21</v>
      </c>
      <c r="M37" s="366">
        <f t="shared" si="10"/>
        <v>0</v>
      </c>
      <c r="N37" s="356"/>
    </row>
    <row r="38" spans="1:14" s="357" customFormat="1" ht="12">
      <c r="A38" s="358">
        <v>30</v>
      </c>
      <c r="B38" s="359"/>
      <c r="C38" s="360" t="s">
        <v>1405</v>
      </c>
      <c r="D38" s="361" t="s">
        <v>300</v>
      </c>
      <c r="E38" s="362">
        <v>1</v>
      </c>
      <c r="F38" s="363">
        <f t="shared" si="8"/>
        <v>0</v>
      </c>
      <c r="G38" s="363">
        <f aca="true" t="shared" si="12" ref="G38">E38*F38</f>
        <v>0</v>
      </c>
      <c r="H38" s="364"/>
      <c r="I38" s="363">
        <f t="shared" si="2"/>
        <v>0</v>
      </c>
      <c r="J38" s="364"/>
      <c r="K38" s="365">
        <f t="shared" si="9"/>
        <v>0</v>
      </c>
      <c r="L38" s="366">
        <v>21</v>
      </c>
      <c r="M38" s="366">
        <f t="shared" si="10"/>
        <v>0</v>
      </c>
      <c r="N38" s="356"/>
    </row>
    <row r="39" spans="1:13" ht="12">
      <c r="A39" s="368" t="s">
        <v>1361</v>
      </c>
      <c r="B39" s="369" t="s">
        <v>1406</v>
      </c>
      <c r="C39" s="370" t="s">
        <v>1407</v>
      </c>
      <c r="D39" s="371"/>
      <c r="E39" s="372"/>
      <c r="F39" s="373"/>
      <c r="G39" s="373">
        <f>SUM(G40:G54)</f>
        <v>0</v>
      </c>
      <c r="H39" s="373"/>
      <c r="I39" s="374">
        <f>SUM(I40:I54)</f>
        <v>0</v>
      </c>
      <c r="J39" s="373"/>
      <c r="K39" s="375">
        <f>SUM(K40:K54)</f>
        <v>0</v>
      </c>
      <c r="L39" s="355"/>
      <c r="M39" s="355">
        <f>SUM(M40:M54)</f>
        <v>0</v>
      </c>
    </row>
    <row r="40" spans="1:13" ht="12">
      <c r="A40" s="358">
        <f>A38+1</f>
        <v>31</v>
      </c>
      <c r="B40" s="359" t="s">
        <v>1408</v>
      </c>
      <c r="C40" s="360" t="s">
        <v>1409</v>
      </c>
      <c r="D40" s="361" t="s">
        <v>300</v>
      </c>
      <c r="E40" s="362">
        <v>3</v>
      </c>
      <c r="F40" s="363">
        <f aca="true" t="shared" si="13" ref="F40:F54">H40+J40</f>
        <v>0</v>
      </c>
      <c r="G40" s="363">
        <f aca="true" t="shared" si="14" ref="G40:G44">ROUND(E40*F40,2)</f>
        <v>0</v>
      </c>
      <c r="H40" s="364"/>
      <c r="I40" s="363">
        <f>ROUND(E40*H40,2)</f>
        <v>0</v>
      </c>
      <c r="J40" s="364"/>
      <c r="K40" s="365">
        <f>ROUND(E40*J40,2)</f>
        <v>0</v>
      </c>
      <c r="L40" s="366">
        <v>21</v>
      </c>
      <c r="M40" s="366">
        <f>G40*(1+L40/100)</f>
        <v>0</v>
      </c>
    </row>
    <row r="41" spans="1:13" ht="12">
      <c r="A41" s="358">
        <v>32</v>
      </c>
      <c r="B41" s="359" t="s">
        <v>1410</v>
      </c>
      <c r="C41" s="360" t="s">
        <v>1411</v>
      </c>
      <c r="D41" s="361" t="s">
        <v>300</v>
      </c>
      <c r="E41" s="362">
        <v>3</v>
      </c>
      <c r="F41" s="363">
        <f t="shared" si="13"/>
        <v>0</v>
      </c>
      <c r="G41" s="363">
        <f t="shared" si="14"/>
        <v>0</v>
      </c>
      <c r="H41" s="364"/>
      <c r="I41" s="363">
        <f>ROUND(E41*H41,2)</f>
        <v>0</v>
      </c>
      <c r="J41" s="364"/>
      <c r="K41" s="365">
        <f>ROUND(E41*J41,2)</f>
        <v>0</v>
      </c>
      <c r="L41" s="366">
        <v>21</v>
      </c>
      <c r="M41" s="366">
        <f aca="true" t="shared" si="15" ref="M41:M54">G41*(1+L41/100)</f>
        <v>0</v>
      </c>
    </row>
    <row r="42" spans="1:13" ht="24">
      <c r="A42" s="358">
        <v>33</v>
      </c>
      <c r="B42" s="359" t="s">
        <v>1412</v>
      </c>
      <c r="C42" s="360" t="s">
        <v>1413</v>
      </c>
      <c r="D42" s="361" t="s">
        <v>300</v>
      </c>
      <c r="E42" s="362">
        <v>9</v>
      </c>
      <c r="F42" s="363">
        <f t="shared" si="13"/>
        <v>0</v>
      </c>
      <c r="G42" s="363">
        <f t="shared" si="14"/>
        <v>0</v>
      </c>
      <c r="H42" s="364"/>
      <c r="I42" s="363">
        <f>ROUND(E42*H42,2)</f>
        <v>0</v>
      </c>
      <c r="J42" s="364"/>
      <c r="K42" s="365">
        <f>ROUND(E42*J42,2)</f>
        <v>0</v>
      </c>
      <c r="L42" s="366">
        <v>21</v>
      </c>
      <c r="M42" s="366">
        <f t="shared" si="15"/>
        <v>0</v>
      </c>
    </row>
    <row r="43" spans="1:13" ht="24">
      <c r="A43" s="358">
        <v>34</v>
      </c>
      <c r="B43" s="360" t="s">
        <v>1414</v>
      </c>
      <c r="C43" s="360" t="s">
        <v>1415</v>
      </c>
      <c r="D43" s="361" t="s">
        <v>181</v>
      </c>
      <c r="E43" s="362">
        <v>15.4</v>
      </c>
      <c r="F43" s="363">
        <f t="shared" si="13"/>
        <v>0</v>
      </c>
      <c r="G43" s="363">
        <f t="shared" si="14"/>
        <v>0</v>
      </c>
      <c r="H43" s="364"/>
      <c r="I43" s="363">
        <f>ROUND(E43*H43,2)</f>
        <v>0</v>
      </c>
      <c r="J43" s="364"/>
      <c r="K43" s="365">
        <f>ROUND(E43*J43,2)</f>
        <v>0</v>
      </c>
      <c r="L43" s="366">
        <v>21</v>
      </c>
      <c r="M43" s="366">
        <f t="shared" si="15"/>
        <v>0</v>
      </c>
    </row>
    <row r="44" spans="1:13" ht="24">
      <c r="A44" s="358">
        <v>35</v>
      </c>
      <c r="B44" s="360" t="s">
        <v>1416</v>
      </c>
      <c r="C44" s="360" t="s">
        <v>1417</v>
      </c>
      <c r="D44" s="361" t="s">
        <v>300</v>
      </c>
      <c r="E44" s="362">
        <v>9</v>
      </c>
      <c r="F44" s="363">
        <f t="shared" si="13"/>
        <v>0</v>
      </c>
      <c r="G44" s="363">
        <f t="shared" si="14"/>
        <v>0</v>
      </c>
      <c r="H44" s="364"/>
      <c r="I44" s="363">
        <f>ROUND(E44*H44,2)</f>
        <v>0</v>
      </c>
      <c r="J44" s="364"/>
      <c r="K44" s="365">
        <f>ROUND(E44*J44,2)</f>
        <v>0</v>
      </c>
      <c r="L44" s="366">
        <v>21</v>
      </c>
      <c r="M44" s="366">
        <f t="shared" si="15"/>
        <v>0</v>
      </c>
    </row>
    <row r="45" spans="1:13" ht="24">
      <c r="A45" s="358">
        <v>36</v>
      </c>
      <c r="B45" s="360" t="s">
        <v>1418</v>
      </c>
      <c r="C45" s="360" t="s">
        <v>1419</v>
      </c>
      <c r="D45" s="361" t="s">
        <v>176</v>
      </c>
      <c r="E45" s="362">
        <v>300</v>
      </c>
      <c r="F45" s="363">
        <f t="shared" si="13"/>
        <v>0</v>
      </c>
      <c r="G45" s="363">
        <f aca="true" t="shared" si="16" ref="G45:G48">E45*F45</f>
        <v>0</v>
      </c>
      <c r="H45" s="364"/>
      <c r="I45" s="363">
        <f aca="true" t="shared" si="17" ref="I45:I48">ROUND(E45*H45,2)</f>
        <v>0</v>
      </c>
      <c r="J45" s="364"/>
      <c r="K45" s="365">
        <f aca="true" t="shared" si="18" ref="K45:K48">ROUND(E45*J45,2)</f>
        <v>0</v>
      </c>
      <c r="L45" s="366">
        <v>21</v>
      </c>
      <c r="M45" s="366">
        <f t="shared" si="15"/>
        <v>0</v>
      </c>
    </row>
    <row r="46" spans="1:13" ht="24">
      <c r="A46" s="358">
        <v>37</v>
      </c>
      <c r="B46" s="360" t="s">
        <v>1420</v>
      </c>
      <c r="C46" s="360" t="s">
        <v>1421</v>
      </c>
      <c r="D46" s="361" t="s">
        <v>176</v>
      </c>
      <c r="E46" s="362">
        <v>300</v>
      </c>
      <c r="F46" s="363">
        <f t="shared" si="13"/>
        <v>0</v>
      </c>
      <c r="G46" s="363">
        <f t="shared" si="16"/>
        <v>0</v>
      </c>
      <c r="H46" s="364"/>
      <c r="I46" s="363">
        <f t="shared" si="17"/>
        <v>0</v>
      </c>
      <c r="J46" s="364"/>
      <c r="K46" s="365">
        <f t="shared" si="18"/>
        <v>0</v>
      </c>
      <c r="L46" s="366">
        <v>21</v>
      </c>
      <c r="M46" s="366">
        <f t="shared" si="15"/>
        <v>0</v>
      </c>
    </row>
    <row r="47" spans="1:13" ht="12">
      <c r="A47" s="358">
        <v>38</v>
      </c>
      <c r="B47" s="360" t="s">
        <v>1422</v>
      </c>
      <c r="C47" s="360" t="s">
        <v>1423</v>
      </c>
      <c r="D47" s="361" t="s">
        <v>176</v>
      </c>
      <c r="E47" s="362">
        <v>300</v>
      </c>
      <c r="F47" s="363">
        <f t="shared" si="13"/>
        <v>0</v>
      </c>
      <c r="G47" s="363">
        <f t="shared" si="16"/>
        <v>0</v>
      </c>
      <c r="H47" s="364"/>
      <c r="I47" s="363">
        <f t="shared" si="17"/>
        <v>0</v>
      </c>
      <c r="J47" s="364"/>
      <c r="K47" s="365">
        <f t="shared" si="18"/>
        <v>0</v>
      </c>
      <c r="L47" s="366">
        <v>21</v>
      </c>
      <c r="M47" s="366">
        <f t="shared" si="15"/>
        <v>0</v>
      </c>
    </row>
    <row r="48" spans="1:14" s="357" customFormat="1" ht="24">
      <c r="A48" s="358">
        <v>39</v>
      </c>
      <c r="B48" s="360" t="s">
        <v>1424</v>
      </c>
      <c r="C48" s="360" t="s">
        <v>1425</v>
      </c>
      <c r="D48" s="361" t="s">
        <v>160</v>
      </c>
      <c r="E48" s="362">
        <v>150</v>
      </c>
      <c r="F48" s="363">
        <f t="shared" si="13"/>
        <v>0</v>
      </c>
      <c r="G48" s="363">
        <f t="shared" si="16"/>
        <v>0</v>
      </c>
      <c r="H48" s="364"/>
      <c r="I48" s="363">
        <f t="shared" si="17"/>
        <v>0</v>
      </c>
      <c r="J48" s="364"/>
      <c r="K48" s="365">
        <f t="shared" si="18"/>
        <v>0</v>
      </c>
      <c r="L48" s="366">
        <v>21</v>
      </c>
      <c r="M48" s="366">
        <f t="shared" si="15"/>
        <v>0</v>
      </c>
      <c r="N48" s="356"/>
    </row>
    <row r="49" spans="1:13" ht="24">
      <c r="A49" s="358">
        <v>40</v>
      </c>
      <c r="B49" s="360" t="s">
        <v>1426</v>
      </c>
      <c r="C49" s="360" t="s">
        <v>1427</v>
      </c>
      <c r="D49" s="361" t="s">
        <v>181</v>
      </c>
      <c r="E49" s="362">
        <v>20.6</v>
      </c>
      <c r="F49" s="363">
        <f t="shared" si="13"/>
        <v>0</v>
      </c>
      <c r="G49" s="363">
        <f aca="true" t="shared" si="19" ref="G49:G51">ROUND(E49*F49,2)</f>
        <v>0</v>
      </c>
      <c r="H49" s="364"/>
      <c r="I49" s="363">
        <f>ROUND(E49*H49,2)</f>
        <v>0</v>
      </c>
      <c r="J49" s="364"/>
      <c r="K49" s="365">
        <f>ROUND(E49*J49,2)</f>
        <v>0</v>
      </c>
      <c r="L49" s="366">
        <v>21</v>
      </c>
      <c r="M49" s="366">
        <f t="shared" si="15"/>
        <v>0</v>
      </c>
    </row>
    <row r="50" spans="1:13" ht="24">
      <c r="A50" s="358">
        <v>41</v>
      </c>
      <c r="B50" s="360" t="s">
        <v>1428</v>
      </c>
      <c r="C50" s="360" t="s">
        <v>1429</v>
      </c>
      <c r="D50" s="361" t="s">
        <v>176</v>
      </c>
      <c r="E50" s="362">
        <v>280</v>
      </c>
      <c r="F50" s="363">
        <f t="shared" si="13"/>
        <v>0</v>
      </c>
      <c r="G50" s="363">
        <f t="shared" si="19"/>
        <v>0</v>
      </c>
      <c r="H50" s="364"/>
      <c r="I50" s="363">
        <f aca="true" t="shared" si="20" ref="I50:I51">ROUND(E50*H50,2)</f>
        <v>0</v>
      </c>
      <c r="J50" s="364"/>
      <c r="K50" s="365">
        <f aca="true" t="shared" si="21" ref="K50:K51">ROUND(E50*J50,2)</f>
        <v>0</v>
      </c>
      <c r="L50" s="366">
        <v>21</v>
      </c>
      <c r="M50" s="366">
        <f t="shared" si="15"/>
        <v>0</v>
      </c>
    </row>
    <row r="51" spans="1:13" ht="12">
      <c r="A51" s="358">
        <v>42</v>
      </c>
      <c r="B51" s="360" t="s">
        <v>1430</v>
      </c>
      <c r="C51" s="360" t="s">
        <v>1431</v>
      </c>
      <c r="D51" s="361" t="s">
        <v>1432</v>
      </c>
      <c r="E51" s="362">
        <v>40</v>
      </c>
      <c r="F51" s="363">
        <f t="shared" si="13"/>
        <v>0</v>
      </c>
      <c r="G51" s="363">
        <f t="shared" si="19"/>
        <v>0</v>
      </c>
      <c r="H51" s="364"/>
      <c r="I51" s="363">
        <f t="shared" si="20"/>
        <v>0</v>
      </c>
      <c r="J51" s="364"/>
      <c r="K51" s="365">
        <f t="shared" si="21"/>
        <v>0</v>
      </c>
      <c r="L51" s="366">
        <v>21</v>
      </c>
      <c r="M51" s="366">
        <f t="shared" si="15"/>
        <v>0</v>
      </c>
    </row>
    <row r="52" spans="1:13" ht="12">
      <c r="A52" s="358">
        <v>43</v>
      </c>
      <c r="B52" s="359" t="s">
        <v>1433</v>
      </c>
      <c r="C52" s="360" t="s">
        <v>1434</v>
      </c>
      <c r="D52" s="361" t="s">
        <v>181</v>
      </c>
      <c r="E52" s="376">
        <v>15.5</v>
      </c>
      <c r="F52" s="363">
        <f t="shared" si="13"/>
        <v>0</v>
      </c>
      <c r="G52" s="377">
        <f aca="true" t="shared" si="22" ref="G52">E52*F52</f>
        <v>0</v>
      </c>
      <c r="H52" s="364"/>
      <c r="I52" s="363">
        <f>ROUND(E52*H52,2)</f>
        <v>0</v>
      </c>
      <c r="J52" s="364"/>
      <c r="K52" s="365">
        <f>ROUND(E52*J52,2)</f>
        <v>0</v>
      </c>
      <c r="L52" s="378">
        <v>21</v>
      </c>
      <c r="M52" s="378">
        <f t="shared" si="15"/>
        <v>0</v>
      </c>
    </row>
    <row r="53" spans="1:13" ht="24">
      <c r="A53" s="358">
        <v>44</v>
      </c>
      <c r="B53" s="360" t="s">
        <v>1435</v>
      </c>
      <c r="C53" s="360" t="s">
        <v>1436</v>
      </c>
      <c r="D53" s="361" t="s">
        <v>1437</v>
      </c>
      <c r="E53" s="362">
        <v>0.3</v>
      </c>
      <c r="F53" s="363">
        <f t="shared" si="13"/>
        <v>0</v>
      </c>
      <c r="G53" s="363">
        <f aca="true" t="shared" si="23" ref="G53:G54">ROUND(E53*F53,2)</f>
        <v>0</v>
      </c>
      <c r="H53" s="364"/>
      <c r="I53" s="363">
        <f aca="true" t="shared" si="24" ref="I53:I54">ROUND(E53*H53,2)</f>
        <v>0</v>
      </c>
      <c r="J53" s="364"/>
      <c r="K53" s="365">
        <f aca="true" t="shared" si="25" ref="K53:K54">ROUND(E53*J53,2)</f>
        <v>0</v>
      </c>
      <c r="L53" s="366">
        <v>21</v>
      </c>
      <c r="M53" s="366">
        <f t="shared" si="15"/>
        <v>0</v>
      </c>
    </row>
    <row r="54" spans="1:13" ht="12">
      <c r="A54" s="358">
        <v>45</v>
      </c>
      <c r="B54" s="360" t="s">
        <v>1438</v>
      </c>
      <c r="C54" s="360" t="s">
        <v>1439</v>
      </c>
      <c r="D54" s="361" t="s">
        <v>245</v>
      </c>
      <c r="E54" s="362">
        <v>2</v>
      </c>
      <c r="F54" s="363">
        <f t="shared" si="13"/>
        <v>0</v>
      </c>
      <c r="G54" s="363">
        <f t="shared" si="23"/>
        <v>0</v>
      </c>
      <c r="H54" s="364"/>
      <c r="I54" s="363">
        <f t="shared" si="24"/>
        <v>0</v>
      </c>
      <c r="J54" s="364"/>
      <c r="K54" s="365">
        <f t="shared" si="25"/>
        <v>0</v>
      </c>
      <c r="L54" s="366">
        <v>21</v>
      </c>
      <c r="M54" s="366">
        <f t="shared" si="15"/>
        <v>0</v>
      </c>
    </row>
    <row r="55" spans="1:13" ht="12">
      <c r="A55" s="368" t="s">
        <v>1361</v>
      </c>
      <c r="B55" s="369" t="s">
        <v>1440</v>
      </c>
      <c r="C55" s="370" t="s">
        <v>390</v>
      </c>
      <c r="D55" s="371"/>
      <c r="E55" s="372"/>
      <c r="F55" s="373"/>
      <c r="G55" s="373">
        <f>SUM(G56:G63)</f>
        <v>0</v>
      </c>
      <c r="H55" s="373"/>
      <c r="I55" s="374">
        <f>SUM(I56:I63)</f>
        <v>0</v>
      </c>
      <c r="J55" s="373"/>
      <c r="K55" s="375">
        <f>SUM(K56:K63)</f>
        <v>0</v>
      </c>
      <c r="L55" s="355"/>
      <c r="M55" s="355">
        <f>SUM(M56:M63)</f>
        <v>0</v>
      </c>
    </row>
    <row r="56" spans="1:13" ht="12">
      <c r="A56" s="358">
        <f>A54+1</f>
        <v>46</v>
      </c>
      <c r="B56" s="359" t="s">
        <v>1441</v>
      </c>
      <c r="C56" s="360" t="s">
        <v>1442</v>
      </c>
      <c r="D56" s="379" t="s">
        <v>1443</v>
      </c>
      <c r="E56" s="376">
        <v>0</v>
      </c>
      <c r="F56" s="377">
        <f aca="true" t="shared" si="26" ref="F56:F63">H56+J56</f>
        <v>0</v>
      </c>
      <c r="G56" s="377">
        <f aca="true" t="shared" si="27" ref="G56:G63">E56*F56</f>
        <v>0</v>
      </c>
      <c r="H56" s="380"/>
      <c r="I56" s="381">
        <f aca="true" t="shared" si="28" ref="I56">ROUND(E56*H56,2)</f>
        <v>0</v>
      </c>
      <c r="J56" s="382"/>
      <c r="K56" s="383">
        <f aca="true" t="shared" si="29" ref="K56">ROUND(E56*J56,2)</f>
        <v>0</v>
      </c>
      <c r="L56" s="378">
        <v>21</v>
      </c>
      <c r="M56" s="378">
        <f aca="true" t="shared" si="30" ref="M56:M63">G56*(1+L56/100)</f>
        <v>0</v>
      </c>
    </row>
    <row r="57" spans="1:13" ht="12">
      <c r="A57" s="384">
        <f>A56+1</f>
        <v>47</v>
      </c>
      <c r="B57" s="359" t="s">
        <v>1444</v>
      </c>
      <c r="C57" s="360" t="s">
        <v>1445</v>
      </c>
      <c r="D57" s="361" t="s">
        <v>1443</v>
      </c>
      <c r="E57" s="376">
        <v>0</v>
      </c>
      <c r="F57" s="363">
        <f t="shared" si="26"/>
        <v>0</v>
      </c>
      <c r="G57" s="377">
        <f t="shared" si="27"/>
        <v>0</v>
      </c>
      <c r="H57" s="364"/>
      <c r="I57" s="363">
        <f>ROUND(E57*H57,2)</f>
        <v>0</v>
      </c>
      <c r="J57" s="364"/>
      <c r="K57" s="365">
        <f>ROUND(E57*J57,2)</f>
        <v>0</v>
      </c>
      <c r="L57" s="378">
        <v>21</v>
      </c>
      <c r="M57" s="378">
        <f t="shared" si="30"/>
        <v>0</v>
      </c>
    </row>
    <row r="58" spans="1:13" ht="12">
      <c r="A58" s="384">
        <f aca="true" t="shared" si="31" ref="A58:A63">A57+1</f>
        <v>48</v>
      </c>
      <c r="B58" s="359" t="s">
        <v>1446</v>
      </c>
      <c r="C58" s="360" t="s">
        <v>1447</v>
      </c>
      <c r="D58" s="379" t="s">
        <v>1443</v>
      </c>
      <c r="E58" s="376">
        <v>0</v>
      </c>
      <c r="F58" s="377">
        <f t="shared" si="26"/>
        <v>0</v>
      </c>
      <c r="G58" s="377">
        <f t="shared" si="27"/>
        <v>0</v>
      </c>
      <c r="H58" s="380"/>
      <c r="I58" s="381">
        <f aca="true" t="shared" si="32" ref="I58:I60">ROUND(E58*H58,2)</f>
        <v>0</v>
      </c>
      <c r="J58" s="382"/>
      <c r="K58" s="383">
        <f aca="true" t="shared" si="33" ref="K58:K61">ROUND(E58*J58,2)</f>
        <v>0</v>
      </c>
      <c r="L58" s="378">
        <v>21</v>
      </c>
      <c r="M58" s="378">
        <f t="shared" si="30"/>
        <v>0</v>
      </c>
    </row>
    <row r="59" spans="1:13" ht="12">
      <c r="A59" s="384">
        <f t="shared" si="31"/>
        <v>49</v>
      </c>
      <c r="B59" s="385" t="s">
        <v>1448</v>
      </c>
      <c r="C59" s="386" t="s">
        <v>1449</v>
      </c>
      <c r="D59" s="387" t="s">
        <v>1443</v>
      </c>
      <c r="E59" s="376">
        <v>1</v>
      </c>
      <c r="F59" s="388">
        <f t="shared" si="26"/>
        <v>0</v>
      </c>
      <c r="G59" s="377">
        <f t="shared" si="27"/>
        <v>0</v>
      </c>
      <c r="H59" s="389"/>
      <c r="I59" s="390">
        <f t="shared" si="32"/>
        <v>0</v>
      </c>
      <c r="J59" s="391"/>
      <c r="K59" s="392">
        <f t="shared" si="33"/>
        <v>0</v>
      </c>
      <c r="L59" s="378">
        <v>21</v>
      </c>
      <c r="M59" s="378">
        <f t="shared" si="30"/>
        <v>0</v>
      </c>
    </row>
    <row r="60" spans="1:13" ht="12">
      <c r="A60" s="384">
        <f t="shared" si="31"/>
        <v>50</v>
      </c>
      <c r="B60" s="385" t="s">
        <v>1450</v>
      </c>
      <c r="C60" s="386" t="s">
        <v>1451</v>
      </c>
      <c r="D60" s="387" t="s">
        <v>1443</v>
      </c>
      <c r="E60" s="376">
        <v>0</v>
      </c>
      <c r="F60" s="388">
        <f t="shared" si="26"/>
        <v>0</v>
      </c>
      <c r="G60" s="377">
        <f t="shared" si="27"/>
        <v>0</v>
      </c>
      <c r="H60" s="389"/>
      <c r="I60" s="390">
        <f t="shared" si="32"/>
        <v>0</v>
      </c>
      <c r="J60" s="391"/>
      <c r="K60" s="392">
        <f t="shared" si="33"/>
        <v>0</v>
      </c>
      <c r="L60" s="378">
        <v>21</v>
      </c>
      <c r="M60" s="378">
        <f t="shared" si="30"/>
        <v>0</v>
      </c>
    </row>
    <row r="61" spans="1:13" ht="12">
      <c r="A61" s="384">
        <f t="shared" si="31"/>
        <v>51</v>
      </c>
      <c r="B61" s="359" t="s">
        <v>1452</v>
      </c>
      <c r="C61" s="360" t="s">
        <v>1453</v>
      </c>
      <c r="D61" s="361" t="s">
        <v>300</v>
      </c>
      <c r="E61" s="376">
        <v>1</v>
      </c>
      <c r="F61" s="363">
        <f t="shared" si="26"/>
        <v>0</v>
      </c>
      <c r="G61" s="377">
        <f t="shared" si="27"/>
        <v>0</v>
      </c>
      <c r="H61" s="389"/>
      <c r="I61" s="363">
        <f>ROUND(E61*H61,2)</f>
        <v>0</v>
      </c>
      <c r="J61" s="364"/>
      <c r="K61" s="365">
        <f t="shared" si="33"/>
        <v>0</v>
      </c>
      <c r="L61" s="366">
        <v>21</v>
      </c>
      <c r="M61" s="366">
        <f t="shared" si="30"/>
        <v>0</v>
      </c>
    </row>
    <row r="62" spans="1:13" ht="12">
      <c r="A62" s="384">
        <f t="shared" si="31"/>
        <v>52</v>
      </c>
      <c r="B62" s="359" t="s">
        <v>1454</v>
      </c>
      <c r="C62" s="360" t="s">
        <v>1455</v>
      </c>
      <c r="D62" s="361" t="s">
        <v>1443</v>
      </c>
      <c r="E62" s="376">
        <v>1</v>
      </c>
      <c r="F62" s="363">
        <f t="shared" si="26"/>
        <v>0</v>
      </c>
      <c r="G62" s="377">
        <f t="shared" si="27"/>
        <v>0</v>
      </c>
      <c r="H62" s="364"/>
      <c r="I62" s="363">
        <f>ROUND(E62*H62,2)</f>
        <v>0</v>
      </c>
      <c r="J62" s="364"/>
      <c r="K62" s="365">
        <f>ROUND(E62*J62,2)</f>
        <v>0</v>
      </c>
      <c r="L62" s="366">
        <v>21</v>
      </c>
      <c r="M62" s="366">
        <f t="shared" si="30"/>
        <v>0</v>
      </c>
    </row>
    <row r="63" spans="1:13" ht="12">
      <c r="A63" s="384">
        <f t="shared" si="31"/>
        <v>53</v>
      </c>
      <c r="B63" s="359" t="s">
        <v>1456</v>
      </c>
      <c r="C63" s="360" t="s">
        <v>1457</v>
      </c>
      <c r="D63" s="361" t="s">
        <v>1443</v>
      </c>
      <c r="E63" s="376">
        <v>1</v>
      </c>
      <c r="F63" s="363">
        <f t="shared" si="26"/>
        <v>0</v>
      </c>
      <c r="G63" s="377">
        <f t="shared" si="27"/>
        <v>0</v>
      </c>
      <c r="H63" s="364"/>
      <c r="I63" s="363">
        <f>ROUND(E63*H63,2)</f>
        <v>0</v>
      </c>
      <c r="J63" s="364"/>
      <c r="K63" s="365">
        <f>ROUND(E63*J63,2)</f>
        <v>0</v>
      </c>
      <c r="L63" s="366">
        <v>21</v>
      </c>
      <c r="M63" s="366">
        <f t="shared" si="30"/>
        <v>0</v>
      </c>
    </row>
    <row r="64" spans="1:13" ht="12">
      <c r="A64" s="368" t="s">
        <v>1361</v>
      </c>
      <c r="B64" s="369" t="s">
        <v>1458</v>
      </c>
      <c r="C64" s="370" t="s">
        <v>1459</v>
      </c>
      <c r="D64" s="371"/>
      <c r="E64" s="372"/>
      <c r="F64" s="373"/>
      <c r="G64" s="373">
        <f>SUM(G65:G74)</f>
        <v>0</v>
      </c>
      <c r="H64" s="373"/>
      <c r="I64" s="374">
        <f>SUM(I65:I74)</f>
        <v>0</v>
      </c>
      <c r="J64" s="373"/>
      <c r="K64" s="375">
        <f>SUM(K65:K74)</f>
        <v>0</v>
      </c>
      <c r="L64" s="355"/>
      <c r="M64" s="355">
        <f>SUM(M65:M74)</f>
        <v>0</v>
      </c>
    </row>
    <row r="65" spans="1:13" ht="12" outlineLevel="1">
      <c r="A65" s="358">
        <f>A63+1</f>
        <v>54</v>
      </c>
      <c r="B65" s="359" t="s">
        <v>1460</v>
      </c>
      <c r="C65" s="360" t="s">
        <v>1461</v>
      </c>
      <c r="D65" s="379" t="s">
        <v>1443</v>
      </c>
      <c r="E65" s="376">
        <v>1</v>
      </c>
      <c r="F65" s="377">
        <f aca="true" t="shared" si="34" ref="F65:F66">H65+J65</f>
        <v>0</v>
      </c>
      <c r="G65" s="377">
        <f aca="true" t="shared" si="35" ref="G65:G74">E65*F65</f>
        <v>0</v>
      </c>
      <c r="H65" s="380"/>
      <c r="I65" s="381">
        <f aca="true" t="shared" si="36" ref="I65:I66">ROUND(E65*H65,2)</f>
        <v>0</v>
      </c>
      <c r="J65" s="382"/>
      <c r="K65" s="383">
        <f aca="true" t="shared" si="37" ref="K65:K74">ROUND(E65*J65,2)</f>
        <v>0</v>
      </c>
      <c r="L65" s="378">
        <v>21</v>
      </c>
      <c r="M65" s="378">
        <f aca="true" t="shared" si="38" ref="M65:M66">G65*(1+L65/100)</f>
        <v>0</v>
      </c>
    </row>
    <row r="66" spans="1:13" ht="12" outlineLevel="1">
      <c r="A66" s="384">
        <f>A65+1</f>
        <v>55</v>
      </c>
      <c r="B66" s="359" t="s">
        <v>1462</v>
      </c>
      <c r="C66" s="360" t="s">
        <v>1463</v>
      </c>
      <c r="D66" s="379" t="s">
        <v>1443</v>
      </c>
      <c r="E66" s="376">
        <v>0</v>
      </c>
      <c r="F66" s="377">
        <f t="shared" si="34"/>
        <v>0</v>
      </c>
      <c r="G66" s="377">
        <f t="shared" si="35"/>
        <v>0</v>
      </c>
      <c r="H66" s="380"/>
      <c r="I66" s="381">
        <f t="shared" si="36"/>
        <v>0</v>
      </c>
      <c r="J66" s="382"/>
      <c r="K66" s="383">
        <f t="shared" si="37"/>
        <v>0</v>
      </c>
      <c r="L66" s="378">
        <v>21</v>
      </c>
      <c r="M66" s="378">
        <f t="shared" si="38"/>
        <v>0</v>
      </c>
    </row>
    <row r="67" spans="1:13" ht="12" outlineLevel="1">
      <c r="A67" s="384">
        <f aca="true" t="shared" si="39" ref="A67:A74">A66+1</f>
        <v>56</v>
      </c>
      <c r="B67" s="359" t="s">
        <v>1464</v>
      </c>
      <c r="C67" s="360" t="s">
        <v>1465</v>
      </c>
      <c r="D67" s="361" t="s">
        <v>1443</v>
      </c>
      <c r="E67" s="376">
        <v>1</v>
      </c>
      <c r="F67" s="363">
        <f>H67+J67</f>
        <v>0</v>
      </c>
      <c r="G67" s="377">
        <f t="shared" si="35"/>
        <v>0</v>
      </c>
      <c r="H67" s="364"/>
      <c r="I67" s="363">
        <f>ROUND(E67*H67,2)</f>
        <v>0</v>
      </c>
      <c r="J67" s="364"/>
      <c r="K67" s="383">
        <f t="shared" si="37"/>
        <v>0</v>
      </c>
      <c r="L67" s="366">
        <v>21</v>
      </c>
      <c r="M67" s="366">
        <f>G67*(1+L67/100)</f>
        <v>0</v>
      </c>
    </row>
    <row r="68" spans="1:13" ht="12" outlineLevel="1">
      <c r="A68" s="384">
        <f t="shared" si="39"/>
        <v>57</v>
      </c>
      <c r="B68" s="359" t="s">
        <v>1466</v>
      </c>
      <c r="C68" s="360" t="s">
        <v>379</v>
      </c>
      <c r="D68" s="379" t="s">
        <v>1443</v>
      </c>
      <c r="E68" s="376">
        <v>0</v>
      </c>
      <c r="F68" s="377">
        <f aca="true" t="shared" si="40" ref="F68">H68+J68</f>
        <v>0</v>
      </c>
      <c r="G68" s="377">
        <f t="shared" si="35"/>
        <v>0</v>
      </c>
      <c r="H68" s="380"/>
      <c r="I68" s="381">
        <f aca="true" t="shared" si="41" ref="I68">ROUND(E68*H68,2)</f>
        <v>0</v>
      </c>
      <c r="J68" s="382"/>
      <c r="K68" s="383">
        <f t="shared" si="37"/>
        <v>0</v>
      </c>
      <c r="L68" s="378">
        <v>21</v>
      </c>
      <c r="M68" s="378">
        <f aca="true" t="shared" si="42" ref="M68">G68*(1+L68/100)</f>
        <v>0</v>
      </c>
    </row>
    <row r="69" spans="1:13" ht="12" outlineLevel="1">
      <c r="A69" s="384">
        <f t="shared" si="39"/>
        <v>58</v>
      </c>
      <c r="B69" s="359" t="s">
        <v>1467</v>
      </c>
      <c r="C69" s="360" t="s">
        <v>1468</v>
      </c>
      <c r="D69" s="361" t="s">
        <v>1443</v>
      </c>
      <c r="E69" s="376">
        <v>1</v>
      </c>
      <c r="F69" s="363">
        <f>H69+J69</f>
        <v>0</v>
      </c>
      <c r="G69" s="377">
        <f t="shared" si="35"/>
        <v>0</v>
      </c>
      <c r="H69" s="364"/>
      <c r="I69" s="363">
        <f>ROUND(E69*H69,2)</f>
        <v>0</v>
      </c>
      <c r="J69" s="364"/>
      <c r="K69" s="383">
        <f t="shared" si="37"/>
        <v>0</v>
      </c>
      <c r="L69" s="366">
        <v>21</v>
      </c>
      <c r="M69" s="366">
        <f>G69*(1+L69/100)</f>
        <v>0</v>
      </c>
    </row>
    <row r="70" spans="1:15" ht="12" outlineLevel="1">
      <c r="A70" s="384">
        <f t="shared" si="39"/>
        <v>59</v>
      </c>
      <c r="B70" s="359" t="s">
        <v>1469</v>
      </c>
      <c r="C70" s="360" t="s">
        <v>1470</v>
      </c>
      <c r="D70" s="379" t="s">
        <v>1443</v>
      </c>
      <c r="E70" s="376">
        <v>0</v>
      </c>
      <c r="F70" s="377">
        <f aca="true" t="shared" si="43" ref="F70:F74">H70+J70</f>
        <v>0</v>
      </c>
      <c r="G70" s="377">
        <f t="shared" si="35"/>
        <v>0</v>
      </c>
      <c r="H70" s="380"/>
      <c r="I70" s="381">
        <f aca="true" t="shared" si="44" ref="I70:I74">ROUND(E70*H70,2)</f>
        <v>0</v>
      </c>
      <c r="J70" s="382"/>
      <c r="K70" s="383">
        <f t="shared" si="37"/>
        <v>0</v>
      </c>
      <c r="L70" s="378">
        <v>21</v>
      </c>
      <c r="M70" s="378">
        <f aca="true" t="shared" si="45" ref="M70:M74">G70*(1+L70/100)</f>
        <v>0</v>
      </c>
      <c r="N70" s="393"/>
      <c r="O70" s="394"/>
    </row>
    <row r="71" spans="1:15" ht="12" outlineLevel="1">
      <c r="A71" s="384">
        <f t="shared" si="39"/>
        <v>60</v>
      </c>
      <c r="B71" s="359" t="s">
        <v>1471</v>
      </c>
      <c r="C71" s="360" t="s">
        <v>1472</v>
      </c>
      <c r="D71" s="379" t="s">
        <v>1443</v>
      </c>
      <c r="E71" s="376">
        <v>0</v>
      </c>
      <c r="F71" s="377">
        <f t="shared" si="43"/>
        <v>0</v>
      </c>
      <c r="G71" s="377">
        <f t="shared" si="35"/>
        <v>0</v>
      </c>
      <c r="H71" s="380"/>
      <c r="I71" s="381">
        <f t="shared" si="44"/>
        <v>0</v>
      </c>
      <c r="J71" s="382"/>
      <c r="K71" s="383">
        <f t="shared" si="37"/>
        <v>0</v>
      </c>
      <c r="L71" s="378">
        <v>21</v>
      </c>
      <c r="M71" s="378">
        <f t="shared" si="45"/>
        <v>0</v>
      </c>
      <c r="N71" s="393"/>
      <c r="O71" s="394"/>
    </row>
    <row r="72" spans="1:15" ht="12" outlineLevel="1">
      <c r="A72" s="384">
        <f t="shared" si="39"/>
        <v>61</v>
      </c>
      <c r="B72" s="359" t="s">
        <v>1473</v>
      </c>
      <c r="C72" s="360" t="s">
        <v>1474</v>
      </c>
      <c r="D72" s="379" t="s">
        <v>1443</v>
      </c>
      <c r="E72" s="376">
        <v>0</v>
      </c>
      <c r="F72" s="377">
        <f t="shared" si="43"/>
        <v>0</v>
      </c>
      <c r="G72" s="377">
        <f t="shared" si="35"/>
        <v>0</v>
      </c>
      <c r="H72" s="380"/>
      <c r="I72" s="381">
        <f t="shared" si="44"/>
        <v>0</v>
      </c>
      <c r="J72" s="382"/>
      <c r="K72" s="383">
        <f t="shared" si="37"/>
        <v>0</v>
      </c>
      <c r="L72" s="378">
        <v>21</v>
      </c>
      <c r="M72" s="378">
        <f t="shared" si="45"/>
        <v>0</v>
      </c>
      <c r="N72" s="393"/>
      <c r="O72" s="394"/>
    </row>
    <row r="73" spans="1:15" ht="12" outlineLevel="1">
      <c r="A73" s="384">
        <f t="shared" si="39"/>
        <v>62</v>
      </c>
      <c r="B73" s="359" t="s">
        <v>1475</v>
      </c>
      <c r="C73" s="360" t="s">
        <v>1476</v>
      </c>
      <c r="D73" s="379" t="s">
        <v>1443</v>
      </c>
      <c r="E73" s="376">
        <v>0</v>
      </c>
      <c r="F73" s="377">
        <f t="shared" si="43"/>
        <v>0</v>
      </c>
      <c r="G73" s="377">
        <f t="shared" si="35"/>
        <v>0</v>
      </c>
      <c r="H73" s="380"/>
      <c r="I73" s="381">
        <f t="shared" si="44"/>
        <v>0</v>
      </c>
      <c r="J73" s="382"/>
      <c r="K73" s="383">
        <f t="shared" si="37"/>
        <v>0</v>
      </c>
      <c r="L73" s="378">
        <v>21</v>
      </c>
      <c r="M73" s="378">
        <f t="shared" si="45"/>
        <v>0</v>
      </c>
      <c r="N73" s="393"/>
      <c r="O73" s="394"/>
    </row>
    <row r="74" spans="1:14" ht="12" outlineLevel="1">
      <c r="A74" s="384">
        <f t="shared" si="39"/>
        <v>63</v>
      </c>
      <c r="B74" s="385" t="s">
        <v>1477</v>
      </c>
      <c r="C74" s="386" t="s">
        <v>1478</v>
      </c>
      <c r="D74" s="387" t="s">
        <v>1443</v>
      </c>
      <c r="E74" s="395">
        <v>1</v>
      </c>
      <c r="F74" s="388">
        <f t="shared" si="43"/>
        <v>0</v>
      </c>
      <c r="G74" s="388">
        <f t="shared" si="35"/>
        <v>0</v>
      </c>
      <c r="H74" s="389"/>
      <c r="I74" s="390">
        <f t="shared" si="44"/>
        <v>0</v>
      </c>
      <c r="J74" s="391"/>
      <c r="K74" s="392">
        <f t="shared" si="37"/>
        <v>0</v>
      </c>
      <c r="L74" s="378">
        <v>21</v>
      </c>
      <c r="M74" s="378">
        <f t="shared" si="45"/>
        <v>0</v>
      </c>
      <c r="N74" s="396"/>
    </row>
    <row r="75" spans="1:13" ht="12">
      <c r="A75" s="342"/>
      <c r="B75" s="343"/>
      <c r="C75" s="397"/>
      <c r="D75" s="344"/>
      <c r="E75" s="342"/>
      <c r="F75" s="342"/>
      <c r="G75" s="342"/>
      <c r="H75" s="342"/>
      <c r="I75" s="342"/>
      <c r="J75" s="342"/>
      <c r="K75" s="342"/>
      <c r="L75" s="342"/>
      <c r="M75" s="342"/>
    </row>
    <row r="76" spans="1:7" ht="12">
      <c r="A76" s="660" t="s">
        <v>1355</v>
      </c>
      <c r="B76" s="661"/>
      <c r="C76" s="661"/>
      <c r="D76" s="661"/>
      <c r="E76" s="661"/>
      <c r="F76" s="662"/>
      <c r="G76" s="398">
        <f>G8+G39+G55+G64</f>
        <v>0</v>
      </c>
    </row>
    <row r="77" spans="4:7" ht="12">
      <c r="D77" s="335"/>
      <c r="G77" s="396"/>
    </row>
    <row r="78" spans="1:11" ht="12">
      <c r="A78" s="663" t="s">
        <v>1479</v>
      </c>
      <c r="B78" s="663"/>
      <c r="C78" s="664"/>
      <c r="D78" s="399"/>
      <c r="E78" s="400"/>
      <c r="F78" s="400"/>
      <c r="G78" s="400"/>
      <c r="H78" s="400"/>
      <c r="I78" s="400"/>
      <c r="J78" s="400"/>
      <c r="K78" s="400"/>
    </row>
    <row r="79" spans="1:11" ht="12">
      <c r="A79" s="653" t="s">
        <v>1480</v>
      </c>
      <c r="B79" s="653"/>
      <c r="C79" s="653"/>
      <c r="D79" s="653"/>
      <c r="E79" s="653"/>
      <c r="F79" s="653"/>
      <c r="G79" s="653"/>
      <c r="H79" s="653"/>
      <c r="I79" s="653"/>
      <c r="J79" s="653"/>
      <c r="K79" s="653"/>
    </row>
    <row r="80" spans="1:11" ht="12">
      <c r="A80" s="653"/>
      <c r="B80" s="653"/>
      <c r="C80" s="653"/>
      <c r="D80" s="653"/>
      <c r="E80" s="653"/>
      <c r="F80" s="653"/>
      <c r="G80" s="653"/>
      <c r="H80" s="653"/>
      <c r="I80" s="653"/>
      <c r="J80" s="653"/>
      <c r="K80" s="653"/>
    </row>
    <row r="81" spans="1:11" ht="12">
      <c r="A81" s="653"/>
      <c r="B81" s="653"/>
      <c r="C81" s="653"/>
      <c r="D81" s="653"/>
      <c r="E81" s="653"/>
      <c r="F81" s="653"/>
      <c r="G81" s="653"/>
      <c r="H81" s="653"/>
      <c r="I81" s="653"/>
      <c r="J81" s="653"/>
      <c r="K81" s="653"/>
    </row>
    <row r="82" spans="1:11" ht="12">
      <c r="A82" s="653"/>
      <c r="B82" s="653"/>
      <c r="C82" s="653"/>
      <c r="D82" s="653"/>
      <c r="E82" s="653"/>
      <c r="F82" s="653"/>
      <c r="G82" s="653"/>
      <c r="H82" s="653"/>
      <c r="I82" s="653"/>
      <c r="J82" s="653"/>
      <c r="K82" s="653"/>
    </row>
    <row r="83" spans="1:11" ht="12">
      <c r="A83" s="653"/>
      <c r="B83" s="653"/>
      <c r="C83" s="653"/>
      <c r="D83" s="653"/>
      <c r="E83" s="653"/>
      <c r="F83" s="653"/>
      <c r="G83" s="653"/>
      <c r="H83" s="653"/>
      <c r="I83" s="653"/>
      <c r="J83" s="653"/>
      <c r="K83" s="653"/>
    </row>
    <row r="84" spans="1:11" ht="12">
      <c r="A84" s="653"/>
      <c r="B84" s="653"/>
      <c r="C84" s="653"/>
      <c r="D84" s="653"/>
      <c r="E84" s="653"/>
      <c r="F84" s="653"/>
      <c r="G84" s="653"/>
      <c r="H84" s="653"/>
      <c r="I84" s="653"/>
      <c r="J84" s="653"/>
      <c r="K84" s="653"/>
    </row>
    <row r="85" spans="1:11" ht="12">
      <c r="A85" s="653"/>
      <c r="B85" s="653"/>
      <c r="C85" s="653"/>
      <c r="D85" s="653"/>
      <c r="E85" s="653"/>
      <c r="F85" s="653"/>
      <c r="G85" s="653"/>
      <c r="H85" s="653"/>
      <c r="I85" s="653"/>
      <c r="J85" s="653"/>
      <c r="K85" s="653"/>
    </row>
    <row r="86" spans="1:11" ht="12">
      <c r="A86" s="653"/>
      <c r="B86" s="653"/>
      <c r="C86" s="653"/>
      <c r="D86" s="653"/>
      <c r="E86" s="653"/>
      <c r="F86" s="653"/>
      <c r="G86" s="653"/>
      <c r="H86" s="653"/>
      <c r="I86" s="653"/>
      <c r="J86" s="653"/>
      <c r="K86" s="653"/>
    </row>
    <row r="87" spans="1:11" ht="12">
      <c r="A87" s="653"/>
      <c r="B87" s="653"/>
      <c r="C87" s="653"/>
      <c r="D87" s="653"/>
      <c r="E87" s="653"/>
      <c r="F87" s="653"/>
      <c r="G87" s="653"/>
      <c r="H87" s="653"/>
      <c r="I87" s="653"/>
      <c r="J87" s="653"/>
      <c r="K87" s="653"/>
    </row>
    <row r="88" spans="1:11" ht="12">
      <c r="A88" s="653"/>
      <c r="B88" s="653"/>
      <c r="C88" s="653"/>
      <c r="D88" s="653"/>
      <c r="E88" s="653"/>
      <c r="F88" s="653"/>
      <c r="G88" s="653"/>
      <c r="H88" s="653"/>
      <c r="I88" s="653"/>
      <c r="J88" s="653"/>
      <c r="K88" s="653"/>
    </row>
    <row r="89" spans="1:11" ht="12">
      <c r="A89" s="653"/>
      <c r="B89" s="653"/>
      <c r="C89" s="653"/>
      <c r="D89" s="653"/>
      <c r="E89" s="653"/>
      <c r="F89" s="653"/>
      <c r="G89" s="653"/>
      <c r="H89" s="653"/>
      <c r="I89" s="653"/>
      <c r="J89" s="653"/>
      <c r="K89" s="653"/>
    </row>
    <row r="90" spans="1:11" ht="12">
      <c r="A90" s="653"/>
      <c r="B90" s="653"/>
      <c r="C90" s="653"/>
      <c r="D90" s="653"/>
      <c r="E90" s="653"/>
      <c r="F90" s="653"/>
      <c r="G90" s="653"/>
      <c r="H90" s="653"/>
      <c r="I90" s="653"/>
      <c r="J90" s="653"/>
      <c r="K90" s="653"/>
    </row>
    <row r="91" ht="12">
      <c r="D91" s="335"/>
    </row>
    <row r="92" ht="12">
      <c r="D92" s="335"/>
    </row>
    <row r="93" ht="12">
      <c r="D93" s="335"/>
    </row>
    <row r="94" ht="12">
      <c r="D94" s="335"/>
    </row>
    <row r="95" ht="12">
      <c r="D95" s="335"/>
    </row>
    <row r="96" ht="12">
      <c r="D96" s="335"/>
    </row>
    <row r="97" ht="12">
      <c r="D97" s="335"/>
    </row>
    <row r="98" ht="12">
      <c r="D98" s="335"/>
    </row>
    <row r="99" ht="12">
      <c r="D99" s="335"/>
    </row>
    <row r="100" ht="12">
      <c r="D100" s="335"/>
    </row>
    <row r="101" ht="12">
      <c r="D101" s="335"/>
    </row>
    <row r="102" ht="12">
      <c r="D102" s="335"/>
    </row>
    <row r="103" ht="12">
      <c r="D103" s="335"/>
    </row>
    <row r="104" ht="12">
      <c r="D104" s="335"/>
    </row>
    <row r="105" ht="12">
      <c r="D105" s="335"/>
    </row>
    <row r="106" ht="12">
      <c r="D106" s="335"/>
    </row>
    <row r="107" ht="12">
      <c r="D107" s="335"/>
    </row>
    <row r="108" ht="12">
      <c r="D108" s="335"/>
    </row>
    <row r="109" ht="12">
      <c r="D109" s="335"/>
    </row>
    <row r="110" ht="12">
      <c r="D110" s="335"/>
    </row>
    <row r="111" ht="12">
      <c r="D111" s="335"/>
    </row>
    <row r="112" ht="12">
      <c r="D112" s="335"/>
    </row>
    <row r="113" ht="12">
      <c r="D113" s="335"/>
    </row>
    <row r="114" ht="12">
      <c r="D114" s="335"/>
    </row>
    <row r="115" ht="12">
      <c r="D115" s="335"/>
    </row>
    <row r="116" ht="12">
      <c r="D116" s="335"/>
    </row>
    <row r="117" ht="12">
      <c r="D117" s="335"/>
    </row>
    <row r="118" ht="12">
      <c r="D118" s="335"/>
    </row>
    <row r="119" ht="12">
      <c r="D119" s="335"/>
    </row>
    <row r="120" ht="12">
      <c r="D120" s="335"/>
    </row>
    <row r="121" ht="12">
      <c r="D121" s="335"/>
    </row>
    <row r="122" ht="12">
      <c r="D122" s="335"/>
    </row>
    <row r="123" ht="12">
      <c r="D123" s="335"/>
    </row>
    <row r="124" ht="12">
      <c r="D124" s="335"/>
    </row>
    <row r="125" ht="12">
      <c r="D125" s="335"/>
    </row>
    <row r="126" ht="12">
      <c r="D126" s="335"/>
    </row>
    <row r="127" ht="12">
      <c r="D127" s="335"/>
    </row>
    <row r="128" ht="12">
      <c r="D128" s="335"/>
    </row>
    <row r="129" ht="12">
      <c r="D129" s="335"/>
    </row>
    <row r="130" ht="12">
      <c r="D130" s="335"/>
    </row>
    <row r="131" ht="12">
      <c r="D131" s="335"/>
    </row>
    <row r="132" ht="12">
      <c r="D132" s="335"/>
    </row>
    <row r="133" ht="12">
      <c r="D133" s="335"/>
    </row>
    <row r="134" ht="12">
      <c r="D134" s="335"/>
    </row>
    <row r="135" ht="12">
      <c r="D135" s="335"/>
    </row>
    <row r="136" ht="12">
      <c r="D136" s="335"/>
    </row>
    <row r="137" ht="12">
      <c r="D137" s="335"/>
    </row>
    <row r="138" ht="12">
      <c r="D138" s="335"/>
    </row>
    <row r="139" ht="12">
      <c r="D139" s="335"/>
    </row>
    <row r="140" ht="12">
      <c r="D140" s="335"/>
    </row>
    <row r="141" ht="12">
      <c r="D141" s="335"/>
    </row>
    <row r="142" ht="12">
      <c r="D142" s="335"/>
    </row>
    <row r="143" ht="12">
      <c r="D143" s="335"/>
    </row>
    <row r="144" ht="12">
      <c r="D144" s="335"/>
    </row>
    <row r="145" ht="12">
      <c r="D145" s="335"/>
    </row>
    <row r="146" ht="12">
      <c r="D146" s="335"/>
    </row>
    <row r="147" ht="12">
      <c r="D147" s="335"/>
    </row>
    <row r="148" ht="12">
      <c r="D148" s="335"/>
    </row>
    <row r="149" ht="12">
      <c r="D149" s="335"/>
    </row>
    <row r="150" ht="12">
      <c r="D150" s="335"/>
    </row>
    <row r="151" ht="12">
      <c r="D151" s="335"/>
    </row>
    <row r="152" ht="12">
      <c r="D152" s="335"/>
    </row>
    <row r="153" ht="12">
      <c r="D153" s="335"/>
    </row>
    <row r="154" ht="12">
      <c r="D154" s="335"/>
    </row>
    <row r="155" ht="12">
      <c r="D155" s="335"/>
    </row>
    <row r="156" ht="12">
      <c r="D156" s="335"/>
    </row>
    <row r="157" ht="12">
      <c r="D157" s="335"/>
    </row>
    <row r="158" ht="12">
      <c r="D158" s="335"/>
    </row>
    <row r="159" ht="12">
      <c r="D159" s="335"/>
    </row>
    <row r="160" ht="12">
      <c r="D160" s="335"/>
    </row>
    <row r="161" ht="12">
      <c r="D161" s="335"/>
    </row>
    <row r="162" ht="12">
      <c r="D162" s="335"/>
    </row>
    <row r="163" ht="12">
      <c r="D163" s="335"/>
    </row>
    <row r="164" ht="12">
      <c r="D164" s="335"/>
    </row>
    <row r="165" ht="12">
      <c r="D165" s="335"/>
    </row>
    <row r="166" ht="12">
      <c r="D166" s="335"/>
    </row>
    <row r="167" ht="12">
      <c r="D167" s="335"/>
    </row>
    <row r="168" ht="12">
      <c r="D168" s="335"/>
    </row>
    <row r="169" ht="12">
      <c r="D169" s="335"/>
    </row>
    <row r="170" ht="12">
      <c r="D170" s="335"/>
    </row>
    <row r="171" ht="12">
      <c r="D171" s="335"/>
    </row>
    <row r="172" ht="12">
      <c r="D172" s="335"/>
    </row>
    <row r="173" ht="12">
      <c r="D173" s="335"/>
    </row>
    <row r="174" ht="12">
      <c r="D174" s="335"/>
    </row>
    <row r="175" ht="12">
      <c r="D175" s="335"/>
    </row>
    <row r="176" ht="12">
      <c r="D176" s="335"/>
    </row>
    <row r="177" ht="12">
      <c r="D177" s="335"/>
    </row>
    <row r="178" ht="12">
      <c r="D178" s="335"/>
    </row>
    <row r="179" ht="12">
      <c r="D179" s="335"/>
    </row>
    <row r="180" ht="12">
      <c r="D180" s="335"/>
    </row>
    <row r="181" ht="12">
      <c r="D181" s="335"/>
    </row>
    <row r="182" ht="12">
      <c r="D182" s="335"/>
    </row>
    <row r="183" ht="12">
      <c r="D183" s="335"/>
    </row>
    <row r="184" ht="12">
      <c r="D184" s="335"/>
    </row>
    <row r="185" ht="12">
      <c r="D185" s="335"/>
    </row>
    <row r="186" ht="12">
      <c r="D186" s="335"/>
    </row>
    <row r="187" ht="12">
      <c r="D187" s="335"/>
    </row>
    <row r="188" ht="12">
      <c r="D188" s="335"/>
    </row>
    <row r="189" ht="12">
      <c r="D189" s="335"/>
    </row>
    <row r="190" ht="12">
      <c r="D190" s="335"/>
    </row>
    <row r="191" ht="12">
      <c r="D191" s="335"/>
    </row>
    <row r="192" ht="12">
      <c r="D192" s="335"/>
    </row>
    <row r="193" ht="12">
      <c r="D193" s="335"/>
    </row>
    <row r="194" ht="12">
      <c r="D194" s="335"/>
    </row>
    <row r="195" ht="12">
      <c r="D195" s="335"/>
    </row>
    <row r="196" ht="12">
      <c r="D196" s="335"/>
    </row>
    <row r="197" ht="12">
      <c r="D197" s="335"/>
    </row>
    <row r="198" ht="12">
      <c r="D198" s="335"/>
    </row>
    <row r="199" ht="12">
      <c r="D199" s="335"/>
    </row>
    <row r="200" ht="12">
      <c r="D200" s="335"/>
    </row>
    <row r="201" ht="12">
      <c r="D201" s="335"/>
    </row>
    <row r="202" ht="12">
      <c r="D202" s="335"/>
    </row>
    <row r="203" ht="12">
      <c r="D203" s="335"/>
    </row>
    <row r="204" ht="12">
      <c r="D204" s="335"/>
    </row>
    <row r="205" ht="12">
      <c r="D205" s="335"/>
    </row>
    <row r="206" ht="12">
      <c r="D206" s="335"/>
    </row>
    <row r="207" ht="12">
      <c r="D207" s="335"/>
    </row>
    <row r="208" ht="12">
      <c r="D208" s="335"/>
    </row>
    <row r="209" ht="12">
      <c r="D209" s="335"/>
    </row>
    <row r="210" ht="12">
      <c r="D210" s="335"/>
    </row>
    <row r="211" ht="12">
      <c r="D211" s="335"/>
    </row>
    <row r="212" ht="12">
      <c r="D212" s="335"/>
    </row>
    <row r="213" ht="12">
      <c r="D213" s="335"/>
    </row>
    <row r="214" ht="12">
      <c r="D214" s="335"/>
    </row>
    <row r="215" ht="12">
      <c r="D215" s="335"/>
    </row>
    <row r="216" ht="12">
      <c r="D216" s="335"/>
    </row>
    <row r="217" ht="12">
      <c r="D217" s="335"/>
    </row>
    <row r="218" ht="12">
      <c r="D218" s="335"/>
    </row>
    <row r="219" ht="12">
      <c r="D219" s="335"/>
    </row>
    <row r="220" ht="12">
      <c r="D220" s="335"/>
    </row>
    <row r="221" ht="12">
      <c r="D221" s="335"/>
    </row>
    <row r="222" ht="12">
      <c r="D222" s="335"/>
    </row>
    <row r="223" ht="12">
      <c r="D223" s="335"/>
    </row>
    <row r="224" ht="12">
      <c r="D224" s="335"/>
    </row>
    <row r="225" ht="12">
      <c r="D225" s="335"/>
    </row>
    <row r="226" ht="12">
      <c r="D226" s="335"/>
    </row>
    <row r="227" ht="12">
      <c r="D227" s="335"/>
    </row>
    <row r="228" ht="12">
      <c r="D228" s="335"/>
    </row>
    <row r="229" ht="12">
      <c r="D229" s="335"/>
    </row>
    <row r="230" ht="12">
      <c r="D230" s="335"/>
    </row>
    <row r="231" ht="12">
      <c r="D231" s="335"/>
    </row>
    <row r="232" ht="12">
      <c r="D232" s="335"/>
    </row>
    <row r="233" ht="12">
      <c r="D233" s="335"/>
    </row>
    <row r="234" ht="12">
      <c r="D234" s="335"/>
    </row>
    <row r="235" ht="12">
      <c r="D235" s="335"/>
    </row>
    <row r="236" ht="12">
      <c r="D236" s="335"/>
    </row>
    <row r="237" ht="12">
      <c r="D237" s="335"/>
    </row>
    <row r="238" ht="12">
      <c r="D238" s="335"/>
    </row>
    <row r="239" ht="12">
      <c r="D239" s="335"/>
    </row>
    <row r="240" ht="12">
      <c r="D240" s="335"/>
    </row>
    <row r="241" ht="12">
      <c r="D241" s="335"/>
    </row>
    <row r="242" ht="12">
      <c r="D242" s="335"/>
    </row>
    <row r="243" ht="12">
      <c r="D243" s="335"/>
    </row>
    <row r="244" ht="12">
      <c r="D244" s="335"/>
    </row>
    <row r="245" ht="12">
      <c r="D245" s="335"/>
    </row>
    <row r="246" ht="12">
      <c r="D246" s="335"/>
    </row>
    <row r="247" ht="12">
      <c r="D247" s="335"/>
    </row>
    <row r="248" ht="12">
      <c r="D248" s="335"/>
    </row>
    <row r="249" ht="12">
      <c r="D249" s="335"/>
    </row>
    <row r="250" ht="12">
      <c r="D250" s="335"/>
    </row>
    <row r="251" ht="12">
      <c r="D251" s="335"/>
    </row>
    <row r="252" ht="12">
      <c r="D252" s="335"/>
    </row>
    <row r="253" ht="12">
      <c r="D253" s="335"/>
    </row>
    <row r="254" ht="12">
      <c r="D254" s="335"/>
    </row>
    <row r="255" ht="12">
      <c r="D255" s="335"/>
    </row>
    <row r="256" ht="12">
      <c r="D256" s="335"/>
    </row>
    <row r="257" ht="12">
      <c r="D257" s="335"/>
    </row>
    <row r="258" ht="12">
      <c r="D258" s="335"/>
    </row>
    <row r="259" ht="12">
      <c r="D259" s="335"/>
    </row>
    <row r="260" ht="12">
      <c r="D260" s="335"/>
    </row>
    <row r="261" ht="12">
      <c r="D261" s="335"/>
    </row>
    <row r="262" ht="12">
      <c r="D262" s="335"/>
    </row>
    <row r="263" ht="12">
      <c r="D263" s="335"/>
    </row>
    <row r="264" ht="12">
      <c r="D264" s="335"/>
    </row>
    <row r="265" ht="12">
      <c r="D265" s="335"/>
    </row>
    <row r="266" ht="12">
      <c r="D266" s="335"/>
    </row>
    <row r="267" ht="12">
      <c r="D267" s="335"/>
    </row>
    <row r="268" ht="12">
      <c r="D268" s="335"/>
    </row>
    <row r="269" ht="12">
      <c r="D269" s="335"/>
    </row>
    <row r="270" ht="12">
      <c r="D270" s="335"/>
    </row>
    <row r="271" ht="12">
      <c r="D271" s="335"/>
    </row>
    <row r="272" ht="12">
      <c r="D272" s="335"/>
    </row>
    <row r="273" ht="12">
      <c r="D273" s="335"/>
    </row>
    <row r="274" ht="12">
      <c r="D274" s="335"/>
    </row>
    <row r="275" ht="12">
      <c r="D275" s="335"/>
    </row>
    <row r="276" ht="12">
      <c r="D276" s="335"/>
    </row>
    <row r="277" ht="12">
      <c r="D277" s="335"/>
    </row>
    <row r="278" ht="12">
      <c r="D278" s="335"/>
    </row>
    <row r="279" ht="12">
      <c r="D279" s="335"/>
    </row>
    <row r="280" ht="12">
      <c r="D280" s="335"/>
    </row>
    <row r="281" ht="12">
      <c r="D281" s="335"/>
    </row>
    <row r="282" ht="12">
      <c r="D282" s="335"/>
    </row>
    <row r="283" ht="12">
      <c r="D283" s="335"/>
    </row>
    <row r="284" ht="12">
      <c r="D284" s="335"/>
    </row>
    <row r="285" ht="12">
      <c r="D285" s="335"/>
    </row>
    <row r="286" ht="12">
      <c r="D286" s="335"/>
    </row>
    <row r="287" ht="12">
      <c r="D287" s="335"/>
    </row>
    <row r="288" ht="12">
      <c r="D288" s="335"/>
    </row>
    <row r="289" ht="12">
      <c r="D289" s="335"/>
    </row>
    <row r="290" ht="12">
      <c r="D290" s="335"/>
    </row>
    <row r="291" ht="12">
      <c r="D291" s="335"/>
    </row>
    <row r="292" ht="12">
      <c r="D292" s="335"/>
    </row>
    <row r="293" ht="12">
      <c r="D293" s="335"/>
    </row>
    <row r="294" ht="12">
      <c r="D294" s="335"/>
    </row>
    <row r="295" ht="12">
      <c r="D295" s="335"/>
    </row>
    <row r="296" ht="12">
      <c r="D296" s="335"/>
    </row>
    <row r="297" ht="12">
      <c r="D297" s="335"/>
    </row>
    <row r="298" ht="12">
      <c r="D298" s="335"/>
    </row>
    <row r="299" ht="12">
      <c r="D299" s="335"/>
    </row>
    <row r="300" ht="12">
      <c r="D300" s="335"/>
    </row>
    <row r="301" ht="12">
      <c r="D301" s="335"/>
    </row>
    <row r="302" ht="12">
      <c r="D302" s="335"/>
    </row>
    <row r="303" ht="12">
      <c r="D303" s="335"/>
    </row>
    <row r="304" ht="12">
      <c r="D304" s="335"/>
    </row>
    <row r="305" ht="12">
      <c r="D305" s="335"/>
    </row>
    <row r="306" ht="12">
      <c r="D306" s="335"/>
    </row>
    <row r="307" ht="12">
      <c r="D307" s="335"/>
    </row>
    <row r="308" ht="12">
      <c r="D308" s="335"/>
    </row>
    <row r="309" ht="12">
      <c r="D309" s="335"/>
    </row>
    <row r="310" ht="12">
      <c r="D310" s="335"/>
    </row>
    <row r="311" ht="12">
      <c r="D311" s="335"/>
    </row>
    <row r="312" ht="12">
      <c r="D312" s="335"/>
    </row>
    <row r="313" ht="12">
      <c r="D313" s="335"/>
    </row>
    <row r="314" ht="12">
      <c r="D314" s="335"/>
    </row>
    <row r="315" ht="12">
      <c r="D315" s="335"/>
    </row>
    <row r="316" ht="12">
      <c r="D316" s="335"/>
    </row>
    <row r="317" ht="12">
      <c r="D317" s="335"/>
    </row>
    <row r="318" ht="12">
      <c r="D318" s="335"/>
    </row>
    <row r="319" ht="12">
      <c r="D319" s="335"/>
    </row>
    <row r="320" ht="12">
      <c r="D320" s="335"/>
    </row>
    <row r="321" ht="12">
      <c r="D321" s="335"/>
    </row>
    <row r="322" ht="12">
      <c r="D322" s="335"/>
    </row>
    <row r="323" ht="12">
      <c r="D323" s="335"/>
    </row>
    <row r="324" ht="12">
      <c r="D324" s="335"/>
    </row>
    <row r="325" ht="12">
      <c r="D325" s="335"/>
    </row>
    <row r="326" ht="12">
      <c r="D326" s="335"/>
    </row>
    <row r="327" ht="12">
      <c r="D327" s="335"/>
    </row>
    <row r="328" ht="12">
      <c r="D328" s="335"/>
    </row>
    <row r="329" ht="12">
      <c r="D329" s="335"/>
    </row>
    <row r="330" ht="12">
      <c r="D330" s="335"/>
    </row>
    <row r="331" ht="12">
      <c r="D331" s="335"/>
    </row>
    <row r="332" ht="12">
      <c r="D332" s="335"/>
    </row>
    <row r="333" ht="12">
      <c r="D333" s="335"/>
    </row>
    <row r="334" ht="12">
      <c r="D334" s="335"/>
    </row>
    <row r="335" ht="12">
      <c r="D335" s="335"/>
    </row>
    <row r="336" ht="12">
      <c r="D336" s="335"/>
    </row>
    <row r="337" ht="12">
      <c r="D337" s="335"/>
    </row>
    <row r="338" ht="12">
      <c r="D338" s="335"/>
    </row>
    <row r="339" ht="12">
      <c r="D339" s="335"/>
    </row>
    <row r="340" ht="12">
      <c r="D340" s="335"/>
    </row>
    <row r="341" ht="12">
      <c r="D341" s="335"/>
    </row>
    <row r="342" ht="12">
      <c r="D342" s="335"/>
    </row>
    <row r="343" ht="12">
      <c r="D343" s="335"/>
    </row>
    <row r="344" ht="12">
      <c r="D344" s="335"/>
    </row>
    <row r="345" ht="12">
      <c r="D345" s="335"/>
    </row>
    <row r="346" ht="12">
      <c r="D346" s="335"/>
    </row>
    <row r="347" ht="12">
      <c r="D347" s="335"/>
    </row>
    <row r="348" ht="12">
      <c r="D348" s="335"/>
    </row>
    <row r="349" ht="12">
      <c r="D349" s="335"/>
    </row>
    <row r="350" ht="12">
      <c r="D350" s="335"/>
    </row>
    <row r="351" ht="12">
      <c r="D351" s="335"/>
    </row>
    <row r="352" ht="12">
      <c r="D352" s="335"/>
    </row>
    <row r="353" ht="12">
      <c r="D353" s="335"/>
    </row>
    <row r="354" ht="12">
      <c r="D354" s="335"/>
    </row>
    <row r="355" ht="12">
      <c r="D355" s="335"/>
    </row>
    <row r="356" ht="12">
      <c r="D356" s="335"/>
    </row>
    <row r="357" ht="12">
      <c r="D357" s="335"/>
    </row>
    <row r="358" ht="12">
      <c r="D358" s="335"/>
    </row>
    <row r="359" ht="12">
      <c r="D359" s="335"/>
    </row>
    <row r="360" ht="12">
      <c r="D360" s="335"/>
    </row>
    <row r="361" ht="12">
      <c r="D361" s="335"/>
    </row>
    <row r="362" ht="12">
      <c r="D362" s="335"/>
    </row>
    <row r="363" ht="12">
      <c r="D363" s="335"/>
    </row>
    <row r="364" ht="12">
      <c r="D364" s="335"/>
    </row>
    <row r="365" ht="12">
      <c r="D365" s="335"/>
    </row>
    <row r="366" ht="12">
      <c r="D366" s="335"/>
    </row>
    <row r="367" ht="12">
      <c r="D367" s="335"/>
    </row>
    <row r="368" ht="12">
      <c r="D368" s="335"/>
    </row>
    <row r="369" ht="12">
      <c r="D369" s="335"/>
    </row>
    <row r="370" ht="12">
      <c r="D370" s="335"/>
    </row>
    <row r="371" ht="12">
      <c r="D371" s="335"/>
    </row>
    <row r="372" ht="12">
      <c r="D372" s="335"/>
    </row>
    <row r="373" ht="12">
      <c r="D373" s="335"/>
    </row>
    <row r="374" ht="12">
      <c r="D374" s="335"/>
    </row>
    <row r="375" ht="12">
      <c r="D375" s="335"/>
    </row>
    <row r="376" ht="12">
      <c r="D376" s="335"/>
    </row>
    <row r="377" ht="12">
      <c r="D377" s="335"/>
    </row>
    <row r="378" ht="12">
      <c r="D378" s="335"/>
    </row>
    <row r="379" ht="12">
      <c r="D379" s="335"/>
    </row>
    <row r="380" ht="12">
      <c r="D380" s="335"/>
    </row>
    <row r="381" ht="12">
      <c r="D381" s="335"/>
    </row>
    <row r="382" ht="12">
      <c r="D382" s="335"/>
    </row>
    <row r="383" ht="12">
      <c r="D383" s="335"/>
    </row>
    <row r="384" ht="12">
      <c r="D384" s="335"/>
    </row>
    <row r="385" ht="12">
      <c r="D385" s="335"/>
    </row>
    <row r="386" ht="12">
      <c r="D386" s="335"/>
    </row>
    <row r="387" ht="12">
      <c r="D387" s="335"/>
    </row>
    <row r="388" ht="12">
      <c r="D388" s="335"/>
    </row>
    <row r="389" ht="12">
      <c r="D389" s="335"/>
    </row>
    <row r="390" ht="12">
      <c r="D390" s="335"/>
    </row>
    <row r="391" ht="12">
      <c r="D391" s="335"/>
    </row>
    <row r="392" ht="12">
      <c r="D392" s="335"/>
    </row>
    <row r="393" ht="12">
      <c r="D393" s="335"/>
    </row>
    <row r="394" ht="12">
      <c r="D394" s="335"/>
    </row>
    <row r="395" ht="12">
      <c r="D395" s="335"/>
    </row>
    <row r="396" ht="12">
      <c r="D396" s="335"/>
    </row>
    <row r="397" ht="12">
      <c r="D397" s="335"/>
    </row>
    <row r="398" ht="12">
      <c r="D398" s="335"/>
    </row>
    <row r="399" ht="12">
      <c r="D399" s="335"/>
    </row>
    <row r="400" ht="12">
      <c r="D400" s="335"/>
    </row>
    <row r="401" ht="12">
      <c r="D401" s="335"/>
    </row>
    <row r="402" ht="12">
      <c r="D402" s="335"/>
    </row>
    <row r="403" ht="12">
      <c r="D403" s="335"/>
    </row>
    <row r="404" ht="12">
      <c r="D404" s="335"/>
    </row>
    <row r="405" ht="12">
      <c r="D405" s="335"/>
    </row>
    <row r="406" ht="12">
      <c r="D406" s="335"/>
    </row>
    <row r="407" ht="12">
      <c r="D407" s="335"/>
    </row>
    <row r="408" ht="12">
      <c r="D408" s="335"/>
    </row>
    <row r="409" ht="12">
      <c r="D409" s="335"/>
    </row>
    <row r="410" ht="12">
      <c r="D410" s="335"/>
    </row>
    <row r="411" ht="12">
      <c r="D411" s="335"/>
    </row>
    <row r="412" ht="12">
      <c r="D412" s="335"/>
    </row>
    <row r="413" ht="12">
      <c r="D413" s="335"/>
    </row>
    <row r="414" ht="12">
      <c r="D414" s="335"/>
    </row>
    <row r="415" ht="12">
      <c r="D415" s="335"/>
    </row>
    <row r="416" ht="12">
      <c r="D416" s="335"/>
    </row>
    <row r="417" ht="12">
      <c r="D417" s="335"/>
    </row>
    <row r="418" ht="12">
      <c r="D418" s="335"/>
    </row>
    <row r="419" ht="12">
      <c r="D419" s="335"/>
    </row>
    <row r="420" ht="12">
      <c r="D420" s="335"/>
    </row>
    <row r="421" ht="12">
      <c r="D421" s="335"/>
    </row>
    <row r="422" ht="12">
      <c r="D422" s="335"/>
    </row>
    <row r="423" ht="12">
      <c r="D423" s="335"/>
    </row>
    <row r="424" ht="12">
      <c r="D424" s="335"/>
    </row>
    <row r="425" ht="12">
      <c r="D425" s="335"/>
    </row>
    <row r="426" ht="12">
      <c r="D426" s="335"/>
    </row>
    <row r="427" ht="12">
      <c r="D427" s="335"/>
    </row>
    <row r="428" ht="12">
      <c r="D428" s="335"/>
    </row>
    <row r="429" ht="12">
      <c r="D429" s="335"/>
    </row>
    <row r="430" ht="12">
      <c r="D430" s="335"/>
    </row>
    <row r="431" ht="12">
      <c r="D431" s="335"/>
    </row>
    <row r="432" ht="12">
      <c r="D432" s="335"/>
    </row>
    <row r="433" ht="12">
      <c r="D433" s="335"/>
    </row>
    <row r="434" ht="12">
      <c r="D434" s="335"/>
    </row>
    <row r="435" ht="12">
      <c r="D435" s="335"/>
    </row>
    <row r="436" ht="12">
      <c r="D436" s="335"/>
    </row>
    <row r="437" ht="12">
      <c r="D437" s="335"/>
    </row>
    <row r="438" ht="12">
      <c r="D438" s="335"/>
    </row>
    <row r="439" ht="12">
      <c r="D439" s="335"/>
    </row>
    <row r="440" ht="12">
      <c r="D440" s="335"/>
    </row>
    <row r="441" ht="12">
      <c r="D441" s="335"/>
    </row>
    <row r="442" ht="12">
      <c r="D442" s="335"/>
    </row>
    <row r="443" ht="12">
      <c r="D443" s="335"/>
    </row>
    <row r="444" ht="12">
      <c r="D444" s="335"/>
    </row>
    <row r="445" ht="12">
      <c r="D445" s="335"/>
    </row>
    <row r="446" ht="12">
      <c r="D446" s="335"/>
    </row>
    <row r="447" ht="12">
      <c r="D447" s="335"/>
    </row>
    <row r="448" ht="12">
      <c r="D448" s="335"/>
    </row>
    <row r="449" ht="12">
      <c r="D449" s="335"/>
    </row>
    <row r="450" ht="12">
      <c r="D450" s="335"/>
    </row>
    <row r="451" ht="12">
      <c r="D451" s="335"/>
    </row>
    <row r="452" ht="12">
      <c r="D452" s="335"/>
    </row>
    <row r="453" ht="12">
      <c r="D453" s="335"/>
    </row>
    <row r="454" ht="12">
      <c r="D454" s="335"/>
    </row>
    <row r="455" ht="12">
      <c r="D455" s="335"/>
    </row>
    <row r="456" ht="12">
      <c r="D456" s="335"/>
    </row>
    <row r="457" ht="12">
      <c r="D457" s="335"/>
    </row>
    <row r="458" ht="12">
      <c r="D458" s="335"/>
    </row>
    <row r="459" ht="12">
      <c r="D459" s="335"/>
    </row>
    <row r="460" ht="12">
      <c r="D460" s="335"/>
    </row>
    <row r="461" ht="12">
      <c r="D461" s="335"/>
    </row>
    <row r="462" ht="12">
      <c r="D462" s="335"/>
    </row>
    <row r="463" ht="12">
      <c r="D463" s="335"/>
    </row>
    <row r="464" ht="12">
      <c r="D464" s="335"/>
    </row>
    <row r="465" ht="12">
      <c r="D465" s="335"/>
    </row>
    <row r="466" ht="12">
      <c r="D466" s="335"/>
    </row>
    <row r="467" ht="12">
      <c r="D467" s="335"/>
    </row>
    <row r="468" ht="12">
      <c r="D468" s="335"/>
    </row>
    <row r="469" ht="12">
      <c r="D469" s="335"/>
    </row>
    <row r="470" ht="12">
      <c r="D470" s="335"/>
    </row>
    <row r="471" ht="12">
      <c r="D471" s="335"/>
    </row>
    <row r="472" ht="12">
      <c r="D472" s="335"/>
    </row>
    <row r="473" ht="12">
      <c r="D473" s="335"/>
    </row>
    <row r="474" ht="12">
      <c r="D474" s="335"/>
    </row>
    <row r="475" ht="12">
      <c r="D475" s="335"/>
    </row>
    <row r="476" ht="12">
      <c r="D476" s="335"/>
    </row>
    <row r="477" ht="12">
      <c r="D477" s="335"/>
    </row>
    <row r="478" ht="12">
      <c r="D478" s="335"/>
    </row>
    <row r="479" ht="12">
      <c r="D479" s="335"/>
    </row>
    <row r="480" ht="12">
      <c r="D480" s="335"/>
    </row>
    <row r="481" ht="12">
      <c r="D481" s="335"/>
    </row>
    <row r="482" ht="12">
      <c r="D482" s="335"/>
    </row>
    <row r="483" ht="12">
      <c r="D483" s="335"/>
    </row>
    <row r="484" ht="12">
      <c r="D484" s="335"/>
    </row>
    <row r="485" ht="12">
      <c r="D485" s="335"/>
    </row>
    <row r="486" ht="12">
      <c r="D486" s="335"/>
    </row>
    <row r="487" ht="12">
      <c r="D487" s="335"/>
    </row>
    <row r="488" ht="12">
      <c r="D488" s="335"/>
    </row>
    <row r="489" ht="12">
      <c r="D489" s="335"/>
    </row>
    <row r="490" ht="12">
      <c r="D490" s="335"/>
    </row>
    <row r="491" ht="12">
      <c r="D491" s="335"/>
    </row>
    <row r="492" ht="12">
      <c r="D492" s="335"/>
    </row>
    <row r="493" ht="12">
      <c r="D493" s="335"/>
    </row>
    <row r="494" ht="12">
      <c r="D494" s="335"/>
    </row>
    <row r="495" ht="12">
      <c r="D495" s="335"/>
    </row>
    <row r="496" ht="12">
      <c r="D496" s="335"/>
    </row>
    <row r="497" ht="12">
      <c r="D497" s="335"/>
    </row>
    <row r="498" ht="12">
      <c r="D498" s="335"/>
    </row>
    <row r="499" ht="12">
      <c r="D499" s="335"/>
    </row>
    <row r="500" ht="12">
      <c r="D500" s="335"/>
    </row>
    <row r="501" ht="12">
      <c r="D501" s="335"/>
    </row>
    <row r="502" ht="12">
      <c r="D502" s="335"/>
    </row>
    <row r="503" ht="12">
      <c r="D503" s="335"/>
    </row>
    <row r="504" ht="12">
      <c r="D504" s="335"/>
    </row>
    <row r="505" ht="12">
      <c r="D505" s="335"/>
    </row>
    <row r="506" ht="12">
      <c r="D506" s="335"/>
    </row>
    <row r="507" ht="12">
      <c r="D507" s="335"/>
    </row>
    <row r="508" ht="12">
      <c r="D508" s="335"/>
    </row>
    <row r="509" ht="12">
      <c r="D509" s="335"/>
    </row>
    <row r="510" ht="12">
      <c r="D510" s="335"/>
    </row>
    <row r="511" ht="12">
      <c r="D511" s="335"/>
    </row>
    <row r="512" ht="12">
      <c r="D512" s="335"/>
    </row>
    <row r="513" ht="12">
      <c r="D513" s="335"/>
    </row>
    <row r="514" ht="12">
      <c r="D514" s="335"/>
    </row>
    <row r="515" ht="12">
      <c r="D515" s="335"/>
    </row>
    <row r="516" ht="12">
      <c r="D516" s="335"/>
    </row>
    <row r="517" ht="12">
      <c r="D517" s="335"/>
    </row>
    <row r="518" ht="12">
      <c r="D518" s="335"/>
    </row>
    <row r="519" ht="12">
      <c r="D519" s="335"/>
    </row>
    <row r="520" ht="12">
      <c r="D520" s="335"/>
    </row>
    <row r="521" ht="12">
      <c r="D521" s="335"/>
    </row>
    <row r="522" ht="12">
      <c r="D522" s="335"/>
    </row>
    <row r="523" ht="12">
      <c r="D523" s="335"/>
    </row>
    <row r="524" ht="12">
      <c r="D524" s="335"/>
    </row>
    <row r="525" ht="12">
      <c r="D525" s="335"/>
    </row>
    <row r="526" ht="12">
      <c r="D526" s="335"/>
    </row>
    <row r="527" ht="12">
      <c r="D527" s="335"/>
    </row>
    <row r="528" ht="12">
      <c r="D528" s="335"/>
    </row>
    <row r="529" ht="12">
      <c r="D529" s="335"/>
    </row>
    <row r="530" ht="12">
      <c r="D530" s="335"/>
    </row>
    <row r="531" ht="12">
      <c r="D531" s="335"/>
    </row>
    <row r="532" ht="12">
      <c r="D532" s="335"/>
    </row>
    <row r="533" ht="12">
      <c r="D533" s="335"/>
    </row>
    <row r="534" ht="12">
      <c r="D534" s="335"/>
    </row>
    <row r="535" ht="12">
      <c r="D535" s="335"/>
    </row>
    <row r="536" ht="12">
      <c r="D536" s="335"/>
    </row>
    <row r="537" ht="12">
      <c r="D537" s="335"/>
    </row>
    <row r="538" ht="12">
      <c r="D538" s="335"/>
    </row>
    <row r="539" ht="12">
      <c r="D539" s="335"/>
    </row>
    <row r="540" ht="12">
      <c r="D540" s="335"/>
    </row>
    <row r="541" ht="12">
      <c r="D541" s="335"/>
    </row>
    <row r="542" ht="12">
      <c r="D542" s="335"/>
    </row>
    <row r="543" ht="12">
      <c r="D543" s="335"/>
    </row>
    <row r="544" ht="12">
      <c r="D544" s="335"/>
    </row>
    <row r="545" ht="12">
      <c r="D545" s="335"/>
    </row>
    <row r="546" ht="12">
      <c r="D546" s="335"/>
    </row>
    <row r="547" ht="12">
      <c r="D547" s="335"/>
    </row>
    <row r="548" ht="12">
      <c r="D548" s="335"/>
    </row>
    <row r="549" ht="12">
      <c r="D549" s="335"/>
    </row>
    <row r="550" ht="12">
      <c r="D550" s="335"/>
    </row>
    <row r="551" ht="12">
      <c r="D551" s="335"/>
    </row>
    <row r="552" ht="12">
      <c r="D552" s="335"/>
    </row>
    <row r="553" ht="12">
      <c r="D553" s="335"/>
    </row>
    <row r="554" ht="12">
      <c r="D554" s="335"/>
    </row>
    <row r="555" ht="12">
      <c r="D555" s="335"/>
    </row>
    <row r="556" ht="12">
      <c r="D556" s="335"/>
    </row>
    <row r="557" ht="12">
      <c r="D557" s="335"/>
    </row>
    <row r="558" ht="12">
      <c r="D558" s="335"/>
    </row>
    <row r="559" ht="12">
      <c r="D559" s="335"/>
    </row>
    <row r="560" ht="12">
      <c r="D560" s="335"/>
    </row>
    <row r="561" ht="12">
      <c r="D561" s="335"/>
    </row>
    <row r="562" ht="12">
      <c r="D562" s="335"/>
    </row>
    <row r="563" ht="12">
      <c r="D563" s="335"/>
    </row>
    <row r="564" ht="12">
      <c r="D564" s="335"/>
    </row>
    <row r="565" ht="12">
      <c r="D565" s="335"/>
    </row>
    <row r="566" ht="12">
      <c r="D566" s="335"/>
    </row>
    <row r="567" ht="12">
      <c r="D567" s="335"/>
    </row>
    <row r="568" ht="12">
      <c r="D568" s="335"/>
    </row>
    <row r="569" ht="12">
      <c r="D569" s="335"/>
    </row>
    <row r="570" ht="12">
      <c r="D570" s="335"/>
    </row>
    <row r="571" ht="12">
      <c r="D571" s="335"/>
    </row>
    <row r="572" ht="12">
      <c r="D572" s="335"/>
    </row>
    <row r="573" ht="12">
      <c r="D573" s="335"/>
    </row>
    <row r="574" ht="12">
      <c r="D574" s="335"/>
    </row>
    <row r="575" ht="12">
      <c r="D575" s="335"/>
    </row>
    <row r="576" ht="12">
      <c r="D576" s="335"/>
    </row>
    <row r="577" ht="12">
      <c r="D577" s="335"/>
    </row>
    <row r="578" ht="12">
      <c r="D578" s="335"/>
    </row>
    <row r="579" ht="12">
      <c r="D579" s="335"/>
    </row>
    <row r="580" ht="12">
      <c r="D580" s="335"/>
    </row>
    <row r="581" ht="12">
      <c r="D581" s="335"/>
    </row>
    <row r="582" ht="12">
      <c r="D582" s="335"/>
    </row>
    <row r="583" ht="12">
      <c r="D583" s="335"/>
    </row>
    <row r="584" ht="12">
      <c r="D584" s="335"/>
    </row>
    <row r="585" ht="12">
      <c r="D585" s="335"/>
    </row>
    <row r="586" ht="12">
      <c r="D586" s="335"/>
    </row>
    <row r="587" ht="12">
      <c r="D587" s="335"/>
    </row>
    <row r="588" ht="12">
      <c r="D588" s="335"/>
    </row>
    <row r="589" ht="12">
      <c r="D589" s="335"/>
    </row>
    <row r="590" ht="12">
      <c r="D590" s="335"/>
    </row>
    <row r="591" ht="12">
      <c r="D591" s="335"/>
    </row>
    <row r="592" ht="12">
      <c r="D592" s="335"/>
    </row>
    <row r="593" ht="12">
      <c r="D593" s="335"/>
    </row>
    <row r="594" ht="12">
      <c r="D594" s="335"/>
    </row>
    <row r="595" ht="12">
      <c r="D595" s="335"/>
    </row>
    <row r="596" ht="12">
      <c r="D596" s="335"/>
    </row>
    <row r="597" ht="12">
      <c r="D597" s="335"/>
    </row>
    <row r="598" ht="12">
      <c r="D598" s="335"/>
    </row>
    <row r="599" ht="12">
      <c r="D599" s="335"/>
    </row>
    <row r="600" ht="12">
      <c r="D600" s="335"/>
    </row>
    <row r="601" ht="12">
      <c r="D601" s="335"/>
    </row>
    <row r="602" ht="12">
      <c r="D602" s="335"/>
    </row>
    <row r="603" ht="12">
      <c r="D603" s="335"/>
    </row>
    <row r="604" ht="12">
      <c r="D604" s="335"/>
    </row>
    <row r="605" ht="12">
      <c r="D605" s="335"/>
    </row>
    <row r="606" ht="12">
      <c r="D606" s="335"/>
    </row>
    <row r="607" ht="12">
      <c r="D607" s="335"/>
    </row>
    <row r="608" ht="12">
      <c r="D608" s="335"/>
    </row>
    <row r="609" ht="12">
      <c r="D609" s="335"/>
    </row>
    <row r="610" ht="12">
      <c r="D610" s="335"/>
    </row>
    <row r="611" ht="12">
      <c r="D611" s="335"/>
    </row>
    <row r="612" ht="12">
      <c r="D612" s="335"/>
    </row>
    <row r="613" ht="12">
      <c r="D613" s="335"/>
    </row>
    <row r="614" ht="12">
      <c r="D614" s="335"/>
    </row>
    <row r="615" ht="12">
      <c r="D615" s="335"/>
    </row>
    <row r="616" ht="12">
      <c r="D616" s="335"/>
    </row>
    <row r="617" ht="12">
      <c r="D617" s="335"/>
    </row>
    <row r="618" ht="12">
      <c r="D618" s="335"/>
    </row>
    <row r="619" ht="12">
      <c r="D619" s="335"/>
    </row>
    <row r="620" ht="12">
      <c r="D620" s="335"/>
    </row>
    <row r="621" ht="12">
      <c r="D621" s="335"/>
    </row>
    <row r="622" ht="12">
      <c r="D622" s="335"/>
    </row>
    <row r="623" ht="12">
      <c r="D623" s="335"/>
    </row>
    <row r="624" ht="12">
      <c r="D624" s="335"/>
    </row>
    <row r="625" ht="12">
      <c r="D625" s="335"/>
    </row>
    <row r="626" ht="12">
      <c r="D626" s="335"/>
    </row>
    <row r="627" ht="12">
      <c r="D627" s="335"/>
    </row>
    <row r="628" ht="12">
      <c r="D628" s="335"/>
    </row>
    <row r="629" ht="12">
      <c r="D629" s="335"/>
    </row>
    <row r="630" ht="12">
      <c r="D630" s="335"/>
    </row>
    <row r="631" ht="12">
      <c r="D631" s="335"/>
    </row>
    <row r="632" ht="12">
      <c r="D632" s="335"/>
    </row>
    <row r="633" ht="12">
      <c r="D633" s="335"/>
    </row>
    <row r="634" ht="12">
      <c r="D634" s="335"/>
    </row>
    <row r="635" ht="12">
      <c r="D635" s="335"/>
    </row>
    <row r="636" ht="12">
      <c r="D636" s="335"/>
    </row>
    <row r="637" ht="12">
      <c r="D637" s="335"/>
    </row>
    <row r="638" ht="12">
      <c r="D638" s="335"/>
    </row>
    <row r="639" ht="12">
      <c r="D639" s="335"/>
    </row>
    <row r="640" ht="12">
      <c r="D640" s="335"/>
    </row>
    <row r="641" ht="12">
      <c r="D641" s="335"/>
    </row>
    <row r="642" ht="12">
      <c r="D642" s="335"/>
    </row>
    <row r="643" ht="12">
      <c r="D643" s="335"/>
    </row>
    <row r="644" ht="12">
      <c r="D644" s="335"/>
    </row>
    <row r="645" ht="12">
      <c r="D645" s="335"/>
    </row>
    <row r="646" ht="12">
      <c r="D646" s="335"/>
    </row>
    <row r="647" ht="12">
      <c r="D647" s="335"/>
    </row>
    <row r="648" ht="12">
      <c r="D648" s="335"/>
    </row>
    <row r="649" ht="12">
      <c r="D649" s="335"/>
    </row>
    <row r="650" ht="12">
      <c r="D650" s="335"/>
    </row>
    <row r="651" ht="12">
      <c r="D651" s="335"/>
    </row>
    <row r="652" ht="12">
      <c r="D652" s="335"/>
    </row>
    <row r="653" ht="12">
      <c r="D653" s="335"/>
    </row>
    <row r="654" ht="12">
      <c r="D654" s="335"/>
    </row>
    <row r="655" ht="12">
      <c r="D655" s="335"/>
    </row>
    <row r="656" ht="12">
      <c r="D656" s="335"/>
    </row>
    <row r="657" ht="12">
      <c r="D657" s="335"/>
    </row>
    <row r="658" ht="12">
      <c r="D658" s="335"/>
    </row>
    <row r="659" ht="12">
      <c r="D659" s="335"/>
    </row>
    <row r="660" ht="12">
      <c r="D660" s="335"/>
    </row>
    <row r="661" ht="12">
      <c r="D661" s="335"/>
    </row>
    <row r="662" ht="12">
      <c r="D662" s="335"/>
    </row>
    <row r="663" ht="12">
      <c r="D663" s="335"/>
    </row>
    <row r="664" ht="12">
      <c r="D664" s="335"/>
    </row>
    <row r="665" ht="12">
      <c r="D665" s="335"/>
    </row>
    <row r="666" ht="12">
      <c r="D666" s="335"/>
    </row>
    <row r="667" ht="12">
      <c r="D667" s="335"/>
    </row>
    <row r="668" ht="12">
      <c r="D668" s="335"/>
    </row>
    <row r="669" ht="12">
      <c r="D669" s="335"/>
    </row>
    <row r="670" ht="12">
      <c r="D670" s="335"/>
    </row>
    <row r="671" ht="12">
      <c r="D671" s="335"/>
    </row>
    <row r="672" ht="12">
      <c r="D672" s="335"/>
    </row>
    <row r="673" ht="12">
      <c r="D673" s="335"/>
    </row>
    <row r="674" ht="12">
      <c r="D674" s="335"/>
    </row>
    <row r="675" ht="12">
      <c r="D675" s="335"/>
    </row>
    <row r="676" ht="12">
      <c r="D676" s="335"/>
    </row>
    <row r="677" ht="12">
      <c r="D677" s="335"/>
    </row>
    <row r="678" ht="12">
      <c r="D678" s="335"/>
    </row>
    <row r="679" ht="12">
      <c r="D679" s="335"/>
    </row>
    <row r="680" ht="12">
      <c r="D680" s="335"/>
    </row>
    <row r="681" ht="12">
      <c r="D681" s="335"/>
    </row>
    <row r="682" ht="12">
      <c r="D682" s="335"/>
    </row>
    <row r="683" ht="12">
      <c r="D683" s="335"/>
    </row>
    <row r="684" ht="12">
      <c r="D684" s="335"/>
    </row>
    <row r="685" ht="12">
      <c r="D685" s="335"/>
    </row>
    <row r="686" ht="12">
      <c r="D686" s="335"/>
    </row>
    <row r="687" ht="12">
      <c r="D687" s="335"/>
    </row>
    <row r="688" ht="12">
      <c r="D688" s="335"/>
    </row>
    <row r="689" ht="12">
      <c r="D689" s="335"/>
    </row>
    <row r="690" ht="12">
      <c r="D690" s="335"/>
    </row>
    <row r="691" ht="12">
      <c r="D691" s="335"/>
    </row>
    <row r="692" ht="12">
      <c r="D692" s="335"/>
    </row>
    <row r="693" ht="12">
      <c r="D693" s="335"/>
    </row>
    <row r="694" ht="12">
      <c r="D694" s="335"/>
    </row>
    <row r="695" ht="12">
      <c r="D695" s="335"/>
    </row>
    <row r="696" ht="12">
      <c r="D696" s="335"/>
    </row>
    <row r="697" ht="12">
      <c r="D697" s="335"/>
    </row>
    <row r="698" ht="12">
      <c r="D698" s="335"/>
    </row>
    <row r="699" ht="12">
      <c r="D699" s="335"/>
    </row>
    <row r="700" ht="12">
      <c r="D700" s="335"/>
    </row>
    <row r="701" ht="12">
      <c r="D701" s="335"/>
    </row>
    <row r="702" ht="12">
      <c r="D702" s="335"/>
    </row>
    <row r="703" ht="12">
      <c r="D703" s="335"/>
    </row>
    <row r="704" ht="12">
      <c r="D704" s="335"/>
    </row>
    <row r="705" ht="12">
      <c r="D705" s="335"/>
    </row>
    <row r="706" ht="12">
      <c r="D706" s="335"/>
    </row>
    <row r="707" ht="12">
      <c r="D707" s="335"/>
    </row>
    <row r="708" ht="12">
      <c r="D708" s="335"/>
    </row>
    <row r="709" ht="12">
      <c r="D709" s="335"/>
    </row>
    <row r="710" ht="12">
      <c r="D710" s="335"/>
    </row>
    <row r="711" ht="12">
      <c r="D711" s="335"/>
    </row>
    <row r="712" ht="12">
      <c r="D712" s="335"/>
    </row>
    <row r="713" ht="12">
      <c r="D713" s="335"/>
    </row>
    <row r="714" ht="12">
      <c r="D714" s="335"/>
    </row>
    <row r="715" ht="12">
      <c r="D715" s="335"/>
    </row>
    <row r="716" ht="12">
      <c r="D716" s="335"/>
    </row>
    <row r="717" ht="12">
      <c r="D717" s="335"/>
    </row>
    <row r="718" ht="12">
      <c r="D718" s="335"/>
    </row>
    <row r="719" ht="12">
      <c r="D719" s="335"/>
    </row>
    <row r="720" ht="12">
      <c r="D720" s="335"/>
    </row>
    <row r="721" ht="12">
      <c r="D721" s="335"/>
    </row>
    <row r="722" ht="12">
      <c r="D722" s="335"/>
    </row>
    <row r="723" ht="12">
      <c r="D723" s="335"/>
    </row>
    <row r="724" ht="12">
      <c r="D724" s="335"/>
    </row>
    <row r="725" ht="12">
      <c r="D725" s="335"/>
    </row>
    <row r="726" ht="12">
      <c r="D726" s="335"/>
    </row>
    <row r="727" ht="12">
      <c r="D727" s="335"/>
    </row>
    <row r="728" ht="12">
      <c r="D728" s="335"/>
    </row>
    <row r="729" ht="12">
      <c r="D729" s="335"/>
    </row>
    <row r="730" ht="12">
      <c r="D730" s="335"/>
    </row>
    <row r="731" ht="12">
      <c r="D731" s="335"/>
    </row>
    <row r="732" ht="12">
      <c r="D732" s="335"/>
    </row>
    <row r="733" ht="12">
      <c r="D733" s="335"/>
    </row>
    <row r="734" ht="12">
      <c r="D734" s="335"/>
    </row>
    <row r="735" ht="12">
      <c r="D735" s="335"/>
    </row>
    <row r="736" ht="12">
      <c r="D736" s="335"/>
    </row>
    <row r="737" ht="12">
      <c r="D737" s="335"/>
    </row>
    <row r="738" ht="12">
      <c r="D738" s="335"/>
    </row>
    <row r="739" ht="12">
      <c r="D739" s="335"/>
    </row>
    <row r="740" ht="12">
      <c r="D740" s="335"/>
    </row>
    <row r="741" ht="12">
      <c r="D741" s="335"/>
    </row>
    <row r="742" ht="12">
      <c r="D742" s="335"/>
    </row>
    <row r="743" ht="12">
      <c r="D743" s="335"/>
    </row>
    <row r="744" ht="12">
      <c r="D744" s="335"/>
    </row>
    <row r="745" ht="12">
      <c r="D745" s="335"/>
    </row>
    <row r="746" ht="12">
      <c r="D746" s="335"/>
    </row>
    <row r="747" ht="12">
      <c r="D747" s="335"/>
    </row>
    <row r="748" ht="12">
      <c r="D748" s="335"/>
    </row>
    <row r="749" ht="12">
      <c r="D749" s="335"/>
    </row>
    <row r="750" ht="12">
      <c r="D750" s="335"/>
    </row>
    <row r="751" ht="12">
      <c r="D751" s="335"/>
    </row>
    <row r="752" ht="12">
      <c r="D752" s="335"/>
    </row>
    <row r="753" ht="12">
      <c r="D753" s="335"/>
    </row>
    <row r="754" ht="12">
      <c r="D754" s="335"/>
    </row>
    <row r="755" ht="12">
      <c r="D755" s="335"/>
    </row>
    <row r="756" ht="12">
      <c r="D756" s="335"/>
    </row>
    <row r="757" ht="12">
      <c r="D757" s="335"/>
    </row>
    <row r="758" ht="12">
      <c r="D758" s="335"/>
    </row>
    <row r="759" ht="12">
      <c r="D759" s="335"/>
    </row>
    <row r="760" ht="12">
      <c r="D760" s="335"/>
    </row>
    <row r="761" ht="12">
      <c r="D761" s="335"/>
    </row>
    <row r="762" ht="12">
      <c r="D762" s="335"/>
    </row>
    <row r="763" ht="12">
      <c r="D763" s="335"/>
    </row>
    <row r="764" ht="12">
      <c r="D764" s="335"/>
    </row>
    <row r="765" ht="12">
      <c r="D765" s="335"/>
    </row>
    <row r="766" ht="12">
      <c r="D766" s="335"/>
    </row>
    <row r="767" ht="12">
      <c r="D767" s="335"/>
    </row>
    <row r="768" ht="12">
      <c r="D768" s="335"/>
    </row>
    <row r="769" ht="12">
      <c r="D769" s="335"/>
    </row>
    <row r="770" ht="12">
      <c r="D770" s="335"/>
    </row>
    <row r="771" ht="12">
      <c r="D771" s="335"/>
    </row>
    <row r="772" ht="12">
      <c r="D772" s="335"/>
    </row>
    <row r="773" ht="12">
      <c r="D773" s="335"/>
    </row>
    <row r="774" ht="12">
      <c r="D774" s="335"/>
    </row>
    <row r="775" ht="12">
      <c r="D775" s="335"/>
    </row>
    <row r="776" ht="12">
      <c r="D776" s="335"/>
    </row>
    <row r="777" ht="12">
      <c r="D777" s="335"/>
    </row>
    <row r="778" ht="12">
      <c r="D778" s="335"/>
    </row>
    <row r="779" ht="12">
      <c r="D779" s="335"/>
    </row>
    <row r="780" ht="12">
      <c r="D780" s="335"/>
    </row>
    <row r="781" ht="12">
      <c r="D781" s="335"/>
    </row>
    <row r="782" ht="12">
      <c r="D782" s="335"/>
    </row>
    <row r="783" ht="12">
      <c r="D783" s="335"/>
    </row>
    <row r="784" ht="12">
      <c r="D784" s="335"/>
    </row>
    <row r="785" ht="12">
      <c r="D785" s="335"/>
    </row>
    <row r="786" ht="12">
      <c r="D786" s="335"/>
    </row>
    <row r="787" ht="12">
      <c r="D787" s="335"/>
    </row>
    <row r="788" ht="12">
      <c r="D788" s="335"/>
    </row>
    <row r="789" ht="12">
      <c r="D789" s="335"/>
    </row>
    <row r="790" ht="12">
      <c r="D790" s="335"/>
    </row>
    <row r="791" ht="12">
      <c r="D791" s="335"/>
    </row>
    <row r="792" ht="12">
      <c r="D792" s="335"/>
    </row>
    <row r="793" ht="12">
      <c r="D793" s="335"/>
    </row>
    <row r="794" ht="12">
      <c r="D794" s="335"/>
    </row>
    <row r="795" ht="12">
      <c r="D795" s="335"/>
    </row>
    <row r="796" ht="12">
      <c r="D796" s="335"/>
    </row>
    <row r="797" ht="12">
      <c r="D797" s="335"/>
    </row>
    <row r="798" ht="12">
      <c r="D798" s="335"/>
    </row>
    <row r="799" ht="12">
      <c r="D799" s="335"/>
    </row>
    <row r="800" ht="12">
      <c r="D800" s="335"/>
    </row>
    <row r="801" ht="12">
      <c r="D801" s="335"/>
    </row>
    <row r="802" ht="12">
      <c r="D802" s="335"/>
    </row>
    <row r="803" ht="12">
      <c r="D803" s="335"/>
    </row>
    <row r="804" ht="12">
      <c r="D804" s="335"/>
    </row>
    <row r="805" ht="12">
      <c r="D805" s="335"/>
    </row>
    <row r="806" ht="12">
      <c r="D806" s="335"/>
    </row>
    <row r="807" ht="12">
      <c r="D807" s="335"/>
    </row>
    <row r="808" ht="12">
      <c r="D808" s="335"/>
    </row>
    <row r="809" ht="12">
      <c r="D809" s="335"/>
    </row>
    <row r="810" ht="12">
      <c r="D810" s="335"/>
    </row>
    <row r="811" ht="12">
      <c r="D811" s="335"/>
    </row>
    <row r="812" ht="12">
      <c r="D812" s="335"/>
    </row>
    <row r="813" ht="12">
      <c r="D813" s="335"/>
    </row>
    <row r="814" ht="12">
      <c r="D814" s="335"/>
    </row>
    <row r="815" ht="12">
      <c r="D815" s="335"/>
    </row>
    <row r="816" ht="12">
      <c r="D816" s="335"/>
    </row>
    <row r="817" ht="12">
      <c r="D817" s="335"/>
    </row>
    <row r="818" ht="12">
      <c r="D818" s="335"/>
    </row>
    <row r="819" ht="12">
      <c r="D819" s="335"/>
    </row>
    <row r="820" ht="12">
      <c r="D820" s="335"/>
    </row>
    <row r="821" ht="12">
      <c r="D821" s="335"/>
    </row>
    <row r="822" ht="12">
      <c r="D822" s="335"/>
    </row>
    <row r="823" ht="12">
      <c r="D823" s="335"/>
    </row>
    <row r="824" ht="12">
      <c r="D824" s="335"/>
    </row>
    <row r="825" ht="12">
      <c r="D825" s="335"/>
    </row>
    <row r="826" ht="12">
      <c r="D826" s="335"/>
    </row>
    <row r="827" ht="12">
      <c r="D827" s="335"/>
    </row>
    <row r="828" ht="12">
      <c r="D828" s="335"/>
    </row>
    <row r="829" ht="12">
      <c r="D829" s="335"/>
    </row>
    <row r="830" ht="12">
      <c r="D830" s="335"/>
    </row>
    <row r="831" ht="12">
      <c r="D831" s="335"/>
    </row>
    <row r="832" ht="12">
      <c r="D832" s="335"/>
    </row>
    <row r="833" ht="12">
      <c r="D833" s="335"/>
    </row>
    <row r="834" ht="12">
      <c r="D834" s="335"/>
    </row>
    <row r="835" ht="12">
      <c r="D835" s="335"/>
    </row>
    <row r="836" ht="12">
      <c r="D836" s="335"/>
    </row>
    <row r="837" ht="12">
      <c r="D837" s="335"/>
    </row>
    <row r="838" ht="12">
      <c r="D838" s="335"/>
    </row>
    <row r="839" ht="12">
      <c r="D839" s="335"/>
    </row>
    <row r="840" ht="12">
      <c r="D840" s="335"/>
    </row>
    <row r="841" ht="12">
      <c r="D841" s="335"/>
    </row>
    <row r="842" ht="12">
      <c r="D842" s="335"/>
    </row>
    <row r="843" ht="12">
      <c r="D843" s="335"/>
    </row>
    <row r="844" ht="12">
      <c r="D844" s="335"/>
    </row>
    <row r="845" ht="12">
      <c r="D845" s="335"/>
    </row>
    <row r="846" ht="12">
      <c r="D846" s="335"/>
    </row>
    <row r="847" ht="12">
      <c r="D847" s="335"/>
    </row>
    <row r="848" ht="12">
      <c r="D848" s="335"/>
    </row>
    <row r="849" ht="12">
      <c r="D849" s="335"/>
    </row>
    <row r="850" ht="12">
      <c r="D850" s="335"/>
    </row>
    <row r="851" ht="12">
      <c r="D851" s="335"/>
    </row>
    <row r="852" ht="12">
      <c r="D852" s="335"/>
    </row>
    <row r="853" ht="12">
      <c r="D853" s="335"/>
    </row>
    <row r="854" ht="12">
      <c r="D854" s="335"/>
    </row>
    <row r="855" ht="12">
      <c r="D855" s="335"/>
    </row>
    <row r="856" ht="12">
      <c r="D856" s="335"/>
    </row>
    <row r="857" ht="12">
      <c r="D857" s="335"/>
    </row>
    <row r="858" ht="12">
      <c r="D858" s="335"/>
    </row>
    <row r="859" ht="12">
      <c r="D859" s="335"/>
    </row>
    <row r="860" ht="12">
      <c r="D860" s="335"/>
    </row>
    <row r="861" ht="12">
      <c r="D861" s="335"/>
    </row>
    <row r="862" ht="12">
      <c r="D862" s="335"/>
    </row>
    <row r="863" ht="12">
      <c r="D863" s="335"/>
    </row>
    <row r="864" ht="12">
      <c r="D864" s="335"/>
    </row>
    <row r="865" ht="12">
      <c r="D865" s="335"/>
    </row>
    <row r="866" ht="12">
      <c r="D866" s="335"/>
    </row>
    <row r="867" ht="12">
      <c r="D867" s="335"/>
    </row>
    <row r="868" ht="12">
      <c r="D868" s="335"/>
    </row>
    <row r="869" ht="12">
      <c r="D869" s="335"/>
    </row>
    <row r="870" ht="12">
      <c r="D870" s="335"/>
    </row>
    <row r="871" ht="12">
      <c r="D871" s="335"/>
    </row>
    <row r="872" ht="12">
      <c r="D872" s="335"/>
    </row>
    <row r="873" ht="12">
      <c r="D873" s="335"/>
    </row>
    <row r="874" ht="12">
      <c r="D874" s="335"/>
    </row>
    <row r="875" ht="12">
      <c r="D875" s="335"/>
    </row>
    <row r="876" ht="12">
      <c r="D876" s="335"/>
    </row>
    <row r="877" ht="12">
      <c r="D877" s="335"/>
    </row>
    <row r="878" ht="12">
      <c r="D878" s="335"/>
    </row>
    <row r="879" ht="12">
      <c r="D879" s="335"/>
    </row>
    <row r="880" ht="12">
      <c r="D880" s="335"/>
    </row>
    <row r="881" ht="12">
      <c r="D881" s="335"/>
    </row>
    <row r="882" ht="12">
      <c r="D882" s="335"/>
    </row>
    <row r="883" ht="12">
      <c r="D883" s="335"/>
    </row>
    <row r="884" ht="12">
      <c r="D884" s="335"/>
    </row>
    <row r="885" ht="12">
      <c r="D885" s="335"/>
    </row>
    <row r="886" ht="12">
      <c r="D886" s="335"/>
    </row>
    <row r="887" ht="12">
      <c r="D887" s="335"/>
    </row>
    <row r="888" ht="12">
      <c r="D888" s="335"/>
    </row>
    <row r="889" ht="12">
      <c r="D889" s="335"/>
    </row>
    <row r="890" ht="12">
      <c r="D890" s="335"/>
    </row>
    <row r="891" ht="12">
      <c r="D891" s="335"/>
    </row>
    <row r="892" ht="12">
      <c r="D892" s="335"/>
    </row>
    <row r="893" ht="12">
      <c r="D893" s="335"/>
    </row>
    <row r="894" ht="12">
      <c r="D894" s="335"/>
    </row>
    <row r="895" ht="12">
      <c r="D895" s="335"/>
    </row>
    <row r="896" ht="12">
      <c r="D896" s="335"/>
    </row>
    <row r="897" ht="12">
      <c r="D897" s="335"/>
    </row>
    <row r="898" ht="12">
      <c r="D898" s="335"/>
    </row>
    <row r="899" ht="12">
      <c r="D899" s="335"/>
    </row>
    <row r="900" ht="12">
      <c r="D900" s="335"/>
    </row>
    <row r="901" ht="12">
      <c r="D901" s="335"/>
    </row>
    <row r="902" ht="12">
      <c r="D902" s="335"/>
    </row>
    <row r="903" ht="12">
      <c r="D903" s="335"/>
    </row>
    <row r="904" ht="12">
      <c r="D904" s="335"/>
    </row>
    <row r="905" ht="12">
      <c r="D905" s="335"/>
    </row>
    <row r="906" ht="12">
      <c r="D906" s="335"/>
    </row>
    <row r="907" ht="12">
      <c r="D907" s="335"/>
    </row>
    <row r="908" ht="12">
      <c r="D908" s="335"/>
    </row>
    <row r="909" ht="12">
      <c r="D909" s="335"/>
    </row>
    <row r="910" ht="12">
      <c r="D910" s="335"/>
    </row>
    <row r="911" ht="12">
      <c r="D911" s="335"/>
    </row>
    <row r="912" ht="12">
      <c r="D912" s="335"/>
    </row>
    <row r="913" ht="12">
      <c r="D913" s="335"/>
    </row>
    <row r="914" ht="12">
      <c r="D914" s="335"/>
    </row>
    <row r="915" ht="12">
      <c r="D915" s="335"/>
    </row>
    <row r="916" ht="12">
      <c r="D916" s="335"/>
    </row>
    <row r="917" ht="12">
      <c r="D917" s="335"/>
    </row>
    <row r="918" ht="12">
      <c r="D918" s="335"/>
    </row>
    <row r="919" ht="12">
      <c r="D919" s="335"/>
    </row>
    <row r="920" ht="12">
      <c r="D920" s="335"/>
    </row>
    <row r="921" ht="12">
      <c r="D921" s="335"/>
    </row>
    <row r="922" ht="12">
      <c r="D922" s="335"/>
    </row>
    <row r="923" ht="12">
      <c r="D923" s="335"/>
    </row>
    <row r="924" ht="12">
      <c r="D924" s="335"/>
    </row>
    <row r="925" ht="12">
      <c r="D925" s="335"/>
    </row>
    <row r="926" ht="12">
      <c r="D926" s="335"/>
    </row>
    <row r="927" ht="12">
      <c r="D927" s="335"/>
    </row>
    <row r="928" ht="12">
      <c r="D928" s="335"/>
    </row>
    <row r="929" ht="12">
      <c r="D929" s="335"/>
    </row>
    <row r="930" ht="12">
      <c r="D930" s="335"/>
    </row>
    <row r="931" ht="12">
      <c r="D931" s="335"/>
    </row>
    <row r="932" ht="12">
      <c r="D932" s="335"/>
    </row>
    <row r="933" ht="12">
      <c r="D933" s="335"/>
    </row>
    <row r="934" ht="12">
      <c r="D934" s="335"/>
    </row>
    <row r="935" ht="12">
      <c r="D935" s="335"/>
    </row>
    <row r="936" ht="12">
      <c r="D936" s="335"/>
    </row>
    <row r="937" ht="12">
      <c r="D937" s="335"/>
    </row>
    <row r="938" ht="12">
      <c r="D938" s="335"/>
    </row>
    <row r="939" ht="12">
      <c r="D939" s="335"/>
    </row>
    <row r="940" ht="12">
      <c r="D940" s="335"/>
    </row>
    <row r="941" ht="12">
      <c r="D941" s="335"/>
    </row>
    <row r="942" ht="12">
      <c r="D942" s="335"/>
    </row>
    <row r="943" ht="12">
      <c r="D943" s="335"/>
    </row>
    <row r="944" ht="12">
      <c r="D944" s="335"/>
    </row>
    <row r="945" ht="12">
      <c r="D945" s="335"/>
    </row>
    <row r="946" ht="12">
      <c r="D946" s="335"/>
    </row>
    <row r="947" ht="12">
      <c r="D947" s="335"/>
    </row>
    <row r="948" ht="12">
      <c r="D948" s="335"/>
    </row>
    <row r="949" ht="12">
      <c r="D949" s="335"/>
    </row>
    <row r="950" ht="12">
      <c r="D950" s="335"/>
    </row>
    <row r="951" ht="12">
      <c r="D951" s="335"/>
    </row>
    <row r="952" ht="12">
      <c r="D952" s="335"/>
    </row>
    <row r="953" ht="12">
      <c r="D953" s="335"/>
    </row>
    <row r="954" ht="12">
      <c r="D954" s="335"/>
    </row>
    <row r="955" ht="12">
      <c r="D955" s="335"/>
    </row>
    <row r="956" ht="12">
      <c r="D956" s="335"/>
    </row>
    <row r="957" ht="12">
      <c r="D957" s="335"/>
    </row>
    <row r="958" ht="12">
      <c r="D958" s="335"/>
    </row>
    <row r="959" ht="12">
      <c r="D959" s="335"/>
    </row>
    <row r="960" ht="12">
      <c r="D960" s="335"/>
    </row>
    <row r="961" ht="12">
      <c r="D961" s="335"/>
    </row>
    <row r="962" ht="12">
      <c r="D962" s="335"/>
    </row>
    <row r="963" ht="12">
      <c r="D963" s="335"/>
    </row>
    <row r="964" ht="12">
      <c r="D964" s="335"/>
    </row>
    <row r="965" ht="12">
      <c r="D965" s="335"/>
    </row>
    <row r="966" ht="12">
      <c r="D966" s="335"/>
    </row>
    <row r="967" ht="12">
      <c r="D967" s="335"/>
    </row>
    <row r="968" ht="12">
      <c r="D968" s="335"/>
    </row>
    <row r="969" ht="12">
      <c r="D969" s="335"/>
    </row>
    <row r="970" ht="12">
      <c r="D970" s="335"/>
    </row>
    <row r="971" ht="12">
      <c r="D971" s="335"/>
    </row>
    <row r="972" ht="12">
      <c r="D972" s="335"/>
    </row>
    <row r="973" ht="12">
      <c r="D973" s="335"/>
    </row>
    <row r="974" ht="12">
      <c r="D974" s="335"/>
    </row>
    <row r="975" ht="12">
      <c r="D975" s="335"/>
    </row>
    <row r="976" ht="12">
      <c r="D976" s="335"/>
    </row>
    <row r="977" ht="12">
      <c r="D977" s="335"/>
    </row>
    <row r="978" ht="12">
      <c r="D978" s="335"/>
    </row>
    <row r="979" ht="12">
      <c r="D979" s="335"/>
    </row>
    <row r="980" ht="12">
      <c r="D980" s="335"/>
    </row>
    <row r="981" ht="12">
      <c r="D981" s="335"/>
    </row>
    <row r="982" ht="12">
      <c r="D982" s="335"/>
    </row>
    <row r="983" ht="12">
      <c r="D983" s="335"/>
    </row>
    <row r="984" ht="12">
      <c r="D984" s="335"/>
    </row>
    <row r="985" ht="12">
      <c r="D985" s="335"/>
    </row>
    <row r="986" ht="12">
      <c r="D986" s="335"/>
    </row>
    <row r="987" ht="12">
      <c r="D987" s="335"/>
    </row>
    <row r="988" ht="12">
      <c r="D988" s="335"/>
    </row>
    <row r="989" ht="12">
      <c r="D989" s="335"/>
    </row>
    <row r="990" ht="12">
      <c r="D990" s="335"/>
    </row>
    <row r="991" ht="12">
      <c r="D991" s="335"/>
    </row>
    <row r="992" ht="12">
      <c r="D992" s="335"/>
    </row>
    <row r="993" ht="12">
      <c r="D993" s="335"/>
    </row>
    <row r="994" ht="12">
      <c r="D994" s="335"/>
    </row>
    <row r="995" ht="12">
      <c r="D995" s="335"/>
    </row>
    <row r="996" ht="12">
      <c r="D996" s="335"/>
    </row>
    <row r="997" ht="12">
      <c r="D997" s="335"/>
    </row>
    <row r="998" ht="12">
      <c r="D998" s="335"/>
    </row>
    <row r="999" ht="12">
      <c r="D999" s="335"/>
    </row>
    <row r="1000" ht="12">
      <c r="D1000" s="335"/>
    </row>
    <row r="1001" ht="12">
      <c r="D1001" s="335"/>
    </row>
    <row r="1002" ht="12">
      <c r="D1002" s="335"/>
    </row>
    <row r="1003" ht="12">
      <c r="D1003" s="335"/>
    </row>
    <row r="1004" ht="12">
      <c r="D1004" s="335"/>
    </row>
    <row r="1005" ht="12">
      <c r="D1005" s="335"/>
    </row>
    <row r="1006" ht="12">
      <c r="D1006" s="335"/>
    </row>
    <row r="1007" ht="12">
      <c r="D1007" s="335"/>
    </row>
    <row r="1008" ht="12">
      <c r="D1008" s="335"/>
    </row>
    <row r="1009" ht="12">
      <c r="D1009" s="335"/>
    </row>
    <row r="1010" ht="12">
      <c r="D1010" s="335"/>
    </row>
    <row r="1011" ht="12">
      <c r="D1011" s="335"/>
    </row>
    <row r="1012" ht="12">
      <c r="D1012" s="335"/>
    </row>
    <row r="1013" ht="12">
      <c r="D1013" s="335"/>
    </row>
    <row r="1014" ht="12">
      <c r="D1014" s="335"/>
    </row>
    <row r="1015" ht="12">
      <c r="D1015" s="335"/>
    </row>
    <row r="1016" ht="12">
      <c r="D1016" s="335"/>
    </row>
    <row r="1017" ht="12">
      <c r="D1017" s="335"/>
    </row>
    <row r="1018" ht="12">
      <c r="D1018" s="335"/>
    </row>
    <row r="1019" ht="12">
      <c r="D1019" s="335"/>
    </row>
    <row r="1020" ht="12">
      <c r="D1020" s="335"/>
    </row>
    <row r="1021" ht="12">
      <c r="D1021" s="335"/>
    </row>
    <row r="1022" ht="12">
      <c r="D1022" s="335"/>
    </row>
    <row r="1023" ht="12">
      <c r="D1023" s="335"/>
    </row>
    <row r="1024" ht="12">
      <c r="D1024" s="335"/>
    </row>
    <row r="1025" ht="12">
      <c r="D1025" s="335"/>
    </row>
    <row r="1026" ht="12">
      <c r="D1026" s="335"/>
    </row>
    <row r="1027" ht="12">
      <c r="D1027" s="335"/>
    </row>
    <row r="1028" ht="12">
      <c r="D1028" s="335"/>
    </row>
    <row r="1029" ht="12">
      <c r="D1029" s="335"/>
    </row>
    <row r="1030" ht="12">
      <c r="D1030" s="335"/>
    </row>
    <row r="1031" ht="12">
      <c r="D1031" s="335"/>
    </row>
    <row r="1032" ht="12">
      <c r="D1032" s="335"/>
    </row>
    <row r="1033" ht="12">
      <c r="D1033" s="335"/>
    </row>
    <row r="1034" ht="12">
      <c r="D1034" s="335"/>
    </row>
    <row r="1035" ht="12">
      <c r="D1035" s="335"/>
    </row>
    <row r="1036" ht="12">
      <c r="D1036" s="335"/>
    </row>
    <row r="1037" ht="12">
      <c r="D1037" s="335"/>
    </row>
    <row r="1038" ht="12">
      <c r="D1038" s="335"/>
    </row>
    <row r="1039" ht="12">
      <c r="D1039" s="335"/>
    </row>
    <row r="1040" ht="12">
      <c r="D1040" s="335"/>
    </row>
    <row r="1041" ht="12">
      <c r="D1041" s="335"/>
    </row>
    <row r="1042" ht="12">
      <c r="D1042" s="335"/>
    </row>
    <row r="1043" ht="12">
      <c r="D1043" s="335"/>
    </row>
    <row r="1044" ht="12">
      <c r="D1044" s="335"/>
    </row>
    <row r="1045" ht="12">
      <c r="D1045" s="335"/>
    </row>
    <row r="1046" ht="12">
      <c r="D1046" s="335"/>
    </row>
    <row r="1047" ht="12">
      <c r="D1047" s="335"/>
    </row>
    <row r="1048" ht="12">
      <c r="D1048" s="335"/>
    </row>
    <row r="1049" ht="12">
      <c r="D1049" s="335"/>
    </row>
    <row r="1050" ht="12">
      <c r="D1050" s="335"/>
    </row>
    <row r="1051" ht="12">
      <c r="D1051" s="335"/>
    </row>
    <row r="1052" ht="12">
      <c r="D1052" s="335"/>
    </row>
    <row r="1053" ht="12">
      <c r="D1053" s="335"/>
    </row>
    <row r="1054" ht="12">
      <c r="D1054" s="335"/>
    </row>
    <row r="1055" ht="12">
      <c r="D1055" s="335"/>
    </row>
    <row r="1056" ht="12">
      <c r="D1056" s="335"/>
    </row>
    <row r="1057" ht="12">
      <c r="D1057" s="335"/>
    </row>
    <row r="1058" ht="12">
      <c r="D1058" s="335"/>
    </row>
    <row r="1059" ht="12">
      <c r="D1059" s="335"/>
    </row>
    <row r="1060" ht="12">
      <c r="D1060" s="335"/>
    </row>
    <row r="1061" ht="12">
      <c r="D1061" s="335"/>
    </row>
    <row r="1062" ht="12">
      <c r="D1062" s="335"/>
    </row>
    <row r="1063" ht="12">
      <c r="D1063" s="335"/>
    </row>
    <row r="1064" ht="12">
      <c r="D1064" s="335"/>
    </row>
    <row r="1065" ht="12">
      <c r="D1065" s="335"/>
    </row>
    <row r="1066" ht="12">
      <c r="D1066" s="335"/>
    </row>
    <row r="1067" ht="12">
      <c r="D1067" s="335"/>
    </row>
    <row r="1068" ht="12">
      <c r="D1068" s="335"/>
    </row>
    <row r="1069" ht="12">
      <c r="D1069" s="335"/>
    </row>
    <row r="1070" ht="12">
      <c r="D1070" s="335"/>
    </row>
    <row r="1071" ht="12">
      <c r="D1071" s="335"/>
    </row>
    <row r="1072" ht="12">
      <c r="D1072" s="335"/>
    </row>
    <row r="1073" ht="12">
      <c r="D1073" s="335"/>
    </row>
    <row r="1074" ht="12">
      <c r="D1074" s="335"/>
    </row>
    <row r="1075" ht="12">
      <c r="D1075" s="335"/>
    </row>
    <row r="1076" ht="12">
      <c r="D1076" s="335"/>
    </row>
    <row r="1077" ht="12">
      <c r="D1077" s="335"/>
    </row>
    <row r="1078" ht="12">
      <c r="D1078" s="335"/>
    </row>
    <row r="1079" ht="12">
      <c r="D1079" s="335"/>
    </row>
    <row r="1080" ht="12">
      <c r="D1080" s="335"/>
    </row>
    <row r="1081" ht="12">
      <c r="D1081" s="335"/>
    </row>
    <row r="1082" ht="12">
      <c r="D1082" s="335"/>
    </row>
    <row r="1083" ht="12">
      <c r="D1083" s="335"/>
    </row>
    <row r="1084" ht="12">
      <c r="D1084" s="335"/>
    </row>
    <row r="1085" ht="12">
      <c r="D1085" s="335"/>
    </row>
    <row r="1086" ht="12">
      <c r="D1086" s="335"/>
    </row>
    <row r="1087" ht="12">
      <c r="D1087" s="335"/>
    </row>
    <row r="1088" ht="12">
      <c r="D1088" s="335"/>
    </row>
    <row r="1089" ht="12">
      <c r="D1089" s="335"/>
    </row>
    <row r="1090" ht="12">
      <c r="D1090" s="335"/>
    </row>
    <row r="1091" ht="12">
      <c r="D1091" s="335"/>
    </row>
    <row r="1092" ht="12">
      <c r="D1092" s="335"/>
    </row>
    <row r="1093" ht="12">
      <c r="D1093" s="335"/>
    </row>
    <row r="1094" ht="12">
      <c r="D1094" s="335"/>
    </row>
    <row r="1095" ht="12">
      <c r="D1095" s="335"/>
    </row>
    <row r="1096" ht="12">
      <c r="D1096" s="335"/>
    </row>
    <row r="1097" ht="12">
      <c r="D1097" s="335"/>
    </row>
    <row r="1098" ht="12">
      <c r="D1098" s="335"/>
    </row>
    <row r="1099" ht="12">
      <c r="D1099" s="335"/>
    </row>
    <row r="1100" ht="12">
      <c r="D1100" s="335"/>
    </row>
    <row r="1101" ht="12">
      <c r="D1101" s="335"/>
    </row>
    <row r="1102" ht="12">
      <c r="D1102" s="335"/>
    </row>
    <row r="1103" ht="12">
      <c r="D1103" s="335"/>
    </row>
    <row r="1104" ht="12">
      <c r="D1104" s="335"/>
    </row>
    <row r="1105" ht="12">
      <c r="D1105" s="335"/>
    </row>
    <row r="1106" ht="12">
      <c r="D1106" s="335"/>
    </row>
    <row r="1107" ht="12">
      <c r="D1107" s="335"/>
    </row>
    <row r="1108" ht="12">
      <c r="D1108" s="335"/>
    </row>
    <row r="1109" ht="12">
      <c r="D1109" s="335"/>
    </row>
    <row r="1110" ht="12">
      <c r="D1110" s="335"/>
    </row>
    <row r="1111" ht="12">
      <c r="D1111" s="335"/>
    </row>
    <row r="1112" ht="12">
      <c r="D1112" s="335"/>
    </row>
    <row r="1113" ht="12">
      <c r="D1113" s="335"/>
    </row>
    <row r="1114" ht="12">
      <c r="D1114" s="335"/>
    </row>
    <row r="1115" ht="12">
      <c r="D1115" s="335"/>
    </row>
    <row r="1116" ht="12">
      <c r="D1116" s="335"/>
    </row>
    <row r="1117" ht="12">
      <c r="D1117" s="335"/>
    </row>
    <row r="1118" ht="12">
      <c r="D1118" s="335"/>
    </row>
    <row r="1119" ht="12">
      <c r="D1119" s="335"/>
    </row>
    <row r="1120" ht="12">
      <c r="D1120" s="335"/>
    </row>
    <row r="1121" ht="12">
      <c r="D1121" s="335"/>
    </row>
    <row r="1122" ht="12">
      <c r="D1122" s="335"/>
    </row>
    <row r="1123" ht="12">
      <c r="D1123" s="335"/>
    </row>
    <row r="1124" ht="12">
      <c r="D1124" s="335"/>
    </row>
    <row r="1125" ht="12">
      <c r="D1125" s="335"/>
    </row>
    <row r="1126" ht="12">
      <c r="D1126" s="335"/>
    </row>
    <row r="1127" ht="12">
      <c r="D1127" s="335"/>
    </row>
    <row r="1128" ht="12">
      <c r="D1128" s="335"/>
    </row>
    <row r="1129" ht="12">
      <c r="D1129" s="335"/>
    </row>
    <row r="1130" ht="12">
      <c r="D1130" s="335"/>
    </row>
    <row r="1131" ht="12">
      <c r="D1131" s="335"/>
    </row>
    <row r="1132" ht="12">
      <c r="D1132" s="335"/>
    </row>
    <row r="1133" ht="12">
      <c r="D1133" s="335"/>
    </row>
    <row r="1134" ht="12">
      <c r="D1134" s="335"/>
    </row>
    <row r="1135" ht="12">
      <c r="D1135" s="335"/>
    </row>
    <row r="1136" ht="12">
      <c r="D1136" s="335"/>
    </row>
    <row r="1137" ht="12">
      <c r="D1137" s="335"/>
    </row>
    <row r="1138" ht="12">
      <c r="D1138" s="335"/>
    </row>
    <row r="1139" ht="12">
      <c r="D1139" s="335"/>
    </row>
    <row r="1140" ht="12">
      <c r="D1140" s="335"/>
    </row>
    <row r="1141" ht="12">
      <c r="D1141" s="335"/>
    </row>
    <row r="1142" ht="12">
      <c r="D1142" s="335"/>
    </row>
    <row r="1143" ht="12">
      <c r="D1143" s="335"/>
    </row>
    <row r="1144" ht="12">
      <c r="D1144" s="335"/>
    </row>
    <row r="1145" ht="12">
      <c r="D1145" s="335"/>
    </row>
    <row r="1146" ht="12">
      <c r="D1146" s="335"/>
    </row>
    <row r="1147" ht="12">
      <c r="D1147" s="335"/>
    </row>
    <row r="1148" ht="12">
      <c r="D1148" s="335"/>
    </row>
    <row r="1149" ht="12">
      <c r="D1149" s="335"/>
    </row>
    <row r="1150" ht="12">
      <c r="D1150" s="335"/>
    </row>
    <row r="1151" ht="12">
      <c r="D1151" s="335"/>
    </row>
    <row r="1152" ht="12">
      <c r="D1152" s="335"/>
    </row>
    <row r="1153" ht="12">
      <c r="D1153" s="335"/>
    </row>
    <row r="1154" ht="12">
      <c r="D1154" s="335"/>
    </row>
    <row r="1155" ht="12">
      <c r="D1155" s="335"/>
    </row>
    <row r="1156" ht="12">
      <c r="D1156" s="335"/>
    </row>
    <row r="1157" ht="12">
      <c r="D1157" s="335"/>
    </row>
    <row r="1158" ht="12">
      <c r="D1158" s="335"/>
    </row>
    <row r="1159" ht="12">
      <c r="D1159" s="335"/>
    </row>
    <row r="1160" ht="12">
      <c r="D1160" s="335"/>
    </row>
    <row r="1161" ht="12">
      <c r="D1161" s="335"/>
    </row>
    <row r="1162" ht="12">
      <c r="D1162" s="335"/>
    </row>
    <row r="1163" ht="12">
      <c r="D1163" s="335"/>
    </row>
    <row r="1164" ht="12">
      <c r="D1164" s="335"/>
    </row>
    <row r="1165" ht="12">
      <c r="D1165" s="335"/>
    </row>
    <row r="1166" ht="12">
      <c r="D1166" s="335"/>
    </row>
    <row r="1167" ht="12">
      <c r="D1167" s="335"/>
    </row>
    <row r="1168" ht="12">
      <c r="D1168" s="335"/>
    </row>
    <row r="1169" ht="12">
      <c r="D1169" s="335"/>
    </row>
    <row r="1170" ht="12">
      <c r="D1170" s="335"/>
    </row>
    <row r="1171" ht="12">
      <c r="D1171" s="335"/>
    </row>
    <row r="1172" ht="12">
      <c r="D1172" s="335"/>
    </row>
    <row r="1173" ht="12">
      <c r="D1173" s="335"/>
    </row>
    <row r="1174" ht="12">
      <c r="D1174" s="335"/>
    </row>
    <row r="1175" ht="12">
      <c r="D1175" s="335"/>
    </row>
    <row r="1176" ht="12">
      <c r="D1176" s="335"/>
    </row>
    <row r="1177" ht="12">
      <c r="D1177" s="335"/>
    </row>
    <row r="1178" ht="12">
      <c r="D1178" s="335"/>
    </row>
    <row r="1179" ht="12">
      <c r="D1179" s="335"/>
    </row>
    <row r="1180" ht="12">
      <c r="D1180" s="335"/>
    </row>
    <row r="1181" ht="12">
      <c r="D1181" s="335"/>
    </row>
    <row r="1182" ht="12">
      <c r="D1182" s="335"/>
    </row>
    <row r="1183" ht="12">
      <c r="D1183" s="335"/>
    </row>
    <row r="1184" ht="12">
      <c r="D1184" s="335"/>
    </row>
    <row r="1185" ht="12">
      <c r="D1185" s="335"/>
    </row>
    <row r="1186" ht="12">
      <c r="D1186" s="335"/>
    </row>
    <row r="1187" ht="12">
      <c r="D1187" s="335"/>
    </row>
    <row r="1188" ht="12">
      <c r="D1188" s="335"/>
    </row>
    <row r="1189" ht="12">
      <c r="D1189" s="335"/>
    </row>
    <row r="1190" ht="12">
      <c r="D1190" s="335"/>
    </row>
    <row r="1191" ht="12">
      <c r="D1191" s="335"/>
    </row>
    <row r="1192" ht="12">
      <c r="D1192" s="335"/>
    </row>
    <row r="1193" ht="12">
      <c r="D1193" s="335"/>
    </row>
    <row r="1194" ht="12">
      <c r="D1194" s="335"/>
    </row>
    <row r="1195" ht="12">
      <c r="D1195" s="335"/>
    </row>
    <row r="1196" ht="12">
      <c r="D1196" s="335"/>
    </row>
    <row r="1197" ht="12">
      <c r="D1197" s="335"/>
    </row>
    <row r="1198" ht="12">
      <c r="D1198" s="335"/>
    </row>
    <row r="1199" ht="12">
      <c r="D1199" s="335"/>
    </row>
    <row r="1200" ht="12">
      <c r="D1200" s="335"/>
    </row>
    <row r="1201" ht="12">
      <c r="D1201" s="335"/>
    </row>
    <row r="1202" ht="12">
      <c r="D1202" s="335"/>
    </row>
    <row r="1203" ht="12">
      <c r="D1203" s="335"/>
    </row>
    <row r="1204" ht="12">
      <c r="D1204" s="335"/>
    </row>
    <row r="1205" ht="12">
      <c r="D1205" s="335"/>
    </row>
    <row r="1206" ht="12">
      <c r="D1206" s="335"/>
    </row>
    <row r="1207" ht="12">
      <c r="D1207" s="335"/>
    </row>
    <row r="1208" ht="12">
      <c r="D1208" s="335"/>
    </row>
    <row r="1209" ht="12">
      <c r="D1209" s="335"/>
    </row>
    <row r="1210" ht="12">
      <c r="D1210" s="335"/>
    </row>
    <row r="1211" ht="12">
      <c r="D1211" s="335"/>
    </row>
    <row r="1212" ht="12">
      <c r="D1212" s="335"/>
    </row>
    <row r="1213" ht="12">
      <c r="D1213" s="335"/>
    </row>
    <row r="1214" ht="12">
      <c r="D1214" s="335"/>
    </row>
    <row r="1215" ht="12">
      <c r="D1215" s="335"/>
    </row>
    <row r="1216" ht="12">
      <c r="D1216" s="335"/>
    </row>
    <row r="1217" ht="12">
      <c r="D1217" s="335"/>
    </row>
    <row r="1218" ht="12">
      <c r="D1218" s="335"/>
    </row>
    <row r="1219" ht="12">
      <c r="D1219" s="335"/>
    </row>
    <row r="1220" ht="12">
      <c r="D1220" s="335"/>
    </row>
    <row r="1221" ht="12">
      <c r="D1221" s="335"/>
    </row>
    <row r="1222" ht="12">
      <c r="D1222" s="335"/>
    </row>
    <row r="1223" ht="12">
      <c r="D1223" s="335"/>
    </row>
    <row r="1224" ht="12">
      <c r="D1224" s="335"/>
    </row>
    <row r="1225" ht="12">
      <c r="D1225" s="335"/>
    </row>
    <row r="1226" ht="12">
      <c r="D1226" s="335"/>
    </row>
    <row r="1227" ht="12">
      <c r="D1227" s="335"/>
    </row>
    <row r="1228" ht="12">
      <c r="D1228" s="335"/>
    </row>
    <row r="1229" ht="12">
      <c r="D1229" s="335"/>
    </row>
    <row r="1230" ht="12">
      <c r="D1230" s="335"/>
    </row>
    <row r="1231" ht="12">
      <c r="D1231" s="335"/>
    </row>
    <row r="1232" ht="12">
      <c r="D1232" s="335"/>
    </row>
    <row r="1233" ht="12">
      <c r="D1233" s="335"/>
    </row>
    <row r="1234" ht="12">
      <c r="D1234" s="335"/>
    </row>
    <row r="1235" ht="12">
      <c r="D1235" s="335"/>
    </row>
    <row r="1236" ht="12">
      <c r="D1236" s="335"/>
    </row>
    <row r="1237" ht="12">
      <c r="D1237" s="335"/>
    </row>
    <row r="1238" ht="12">
      <c r="D1238" s="335"/>
    </row>
    <row r="1239" ht="12">
      <c r="D1239" s="335"/>
    </row>
    <row r="1240" ht="12">
      <c r="D1240" s="335"/>
    </row>
    <row r="1241" ht="12">
      <c r="D1241" s="335"/>
    </row>
    <row r="1242" ht="12">
      <c r="D1242" s="335"/>
    </row>
    <row r="1243" ht="12">
      <c r="D1243" s="335"/>
    </row>
    <row r="1244" ht="12">
      <c r="D1244" s="335"/>
    </row>
    <row r="1245" ht="12">
      <c r="D1245" s="335"/>
    </row>
    <row r="1246" ht="12">
      <c r="D1246" s="335"/>
    </row>
    <row r="1247" ht="12">
      <c r="D1247" s="335"/>
    </row>
    <row r="1248" ht="12">
      <c r="D1248" s="335"/>
    </row>
    <row r="1249" ht="12">
      <c r="D1249" s="335"/>
    </row>
    <row r="1250" ht="12">
      <c r="D1250" s="335"/>
    </row>
    <row r="1251" ht="12">
      <c r="D1251" s="335"/>
    </row>
    <row r="1252" ht="12">
      <c r="D1252" s="335"/>
    </row>
    <row r="1253" ht="12">
      <c r="D1253" s="335"/>
    </row>
    <row r="1254" ht="12">
      <c r="D1254" s="335"/>
    </row>
    <row r="1255" ht="12">
      <c r="D1255" s="335"/>
    </row>
    <row r="1256" ht="12">
      <c r="D1256" s="335"/>
    </row>
    <row r="1257" ht="12">
      <c r="D1257" s="335"/>
    </row>
    <row r="1258" ht="12">
      <c r="D1258" s="335"/>
    </row>
    <row r="1259" ht="12">
      <c r="D1259" s="335"/>
    </row>
    <row r="1260" ht="12">
      <c r="D1260" s="335"/>
    </row>
    <row r="1261" ht="12">
      <c r="D1261" s="335"/>
    </row>
    <row r="1262" ht="12">
      <c r="D1262" s="335"/>
    </row>
    <row r="1263" ht="12">
      <c r="D1263" s="335"/>
    </row>
    <row r="1264" ht="12">
      <c r="D1264" s="335"/>
    </row>
    <row r="1265" ht="12">
      <c r="D1265" s="335"/>
    </row>
    <row r="1266" ht="12">
      <c r="D1266" s="335"/>
    </row>
    <row r="1267" ht="12">
      <c r="D1267" s="335"/>
    </row>
    <row r="1268" ht="12">
      <c r="D1268" s="335"/>
    </row>
    <row r="1269" ht="12">
      <c r="D1269" s="335"/>
    </row>
    <row r="1270" ht="12">
      <c r="D1270" s="335"/>
    </row>
    <row r="1271" ht="12">
      <c r="D1271" s="335"/>
    </row>
    <row r="1272" ht="12">
      <c r="D1272" s="335"/>
    </row>
    <row r="1273" ht="12">
      <c r="D1273" s="335"/>
    </row>
    <row r="1274" ht="12">
      <c r="D1274" s="335"/>
    </row>
    <row r="1275" ht="12">
      <c r="D1275" s="335"/>
    </row>
    <row r="1276" ht="12">
      <c r="D1276" s="335"/>
    </row>
    <row r="1277" ht="12">
      <c r="D1277" s="335"/>
    </row>
    <row r="1278" ht="12">
      <c r="D1278" s="335"/>
    </row>
    <row r="1279" ht="12">
      <c r="D1279" s="335"/>
    </row>
    <row r="1280" ht="12">
      <c r="D1280" s="335"/>
    </row>
    <row r="1281" ht="12">
      <c r="D1281" s="335"/>
    </row>
    <row r="1282" ht="12">
      <c r="D1282" s="335"/>
    </row>
    <row r="1283" ht="12">
      <c r="D1283" s="335"/>
    </row>
    <row r="1284" ht="12">
      <c r="D1284" s="335"/>
    </row>
    <row r="1285" ht="12">
      <c r="D1285" s="335"/>
    </row>
    <row r="1286" ht="12">
      <c r="D1286" s="335"/>
    </row>
    <row r="1287" ht="12">
      <c r="D1287" s="335"/>
    </row>
    <row r="1288" ht="12">
      <c r="D1288" s="335"/>
    </row>
    <row r="1289" ht="12">
      <c r="D1289" s="335"/>
    </row>
    <row r="1290" ht="12">
      <c r="D1290" s="335"/>
    </row>
    <row r="1291" ht="12">
      <c r="D1291" s="335"/>
    </row>
    <row r="1292" ht="12">
      <c r="D1292" s="335"/>
    </row>
    <row r="1293" ht="12">
      <c r="D1293" s="335"/>
    </row>
    <row r="1294" ht="12">
      <c r="D1294" s="335"/>
    </row>
    <row r="1295" ht="12">
      <c r="D1295" s="335"/>
    </row>
    <row r="1296" ht="12">
      <c r="D1296" s="335"/>
    </row>
    <row r="1297" ht="12">
      <c r="D1297" s="335"/>
    </row>
    <row r="1298" ht="12">
      <c r="D1298" s="335"/>
    </row>
    <row r="1299" ht="12">
      <c r="D1299" s="335"/>
    </row>
    <row r="1300" ht="12">
      <c r="D1300" s="335"/>
    </row>
    <row r="1301" ht="12">
      <c r="D1301" s="335"/>
    </row>
    <row r="1302" ht="12">
      <c r="D1302" s="335"/>
    </row>
    <row r="1303" ht="12">
      <c r="D1303" s="335"/>
    </row>
    <row r="1304" ht="12">
      <c r="D1304" s="335"/>
    </row>
    <row r="1305" ht="12">
      <c r="D1305" s="335"/>
    </row>
    <row r="1306" ht="12">
      <c r="D1306" s="335"/>
    </row>
    <row r="1307" ht="12">
      <c r="D1307" s="335"/>
    </row>
    <row r="1308" ht="12">
      <c r="D1308" s="335"/>
    </row>
    <row r="1309" ht="12">
      <c r="D1309" s="335"/>
    </row>
    <row r="1310" ht="12">
      <c r="D1310" s="335"/>
    </row>
    <row r="1311" ht="12">
      <c r="D1311" s="335"/>
    </row>
    <row r="1312" ht="12">
      <c r="D1312" s="335"/>
    </row>
    <row r="1313" ht="12">
      <c r="D1313" s="335"/>
    </row>
    <row r="1314" ht="12">
      <c r="D1314" s="335"/>
    </row>
    <row r="1315" ht="12">
      <c r="D1315" s="335"/>
    </row>
    <row r="1316" ht="12">
      <c r="D1316" s="335"/>
    </row>
    <row r="1317" ht="12">
      <c r="D1317" s="335"/>
    </row>
    <row r="1318" ht="12">
      <c r="D1318" s="335"/>
    </row>
    <row r="1319" ht="12">
      <c r="D1319" s="335"/>
    </row>
    <row r="1320" ht="12">
      <c r="D1320" s="335"/>
    </row>
    <row r="1321" ht="12">
      <c r="D1321" s="335"/>
    </row>
    <row r="1322" ht="12">
      <c r="D1322" s="335"/>
    </row>
    <row r="1323" ht="12">
      <c r="D1323" s="335"/>
    </row>
    <row r="1324" ht="12">
      <c r="D1324" s="335"/>
    </row>
    <row r="1325" ht="12">
      <c r="D1325" s="335"/>
    </row>
    <row r="1326" ht="12">
      <c r="D1326" s="335"/>
    </row>
    <row r="1327" ht="12">
      <c r="D1327" s="335"/>
    </row>
    <row r="1328" ht="12">
      <c r="D1328" s="335"/>
    </row>
    <row r="1329" ht="12">
      <c r="D1329" s="335"/>
    </row>
    <row r="1330" ht="12">
      <c r="D1330" s="335"/>
    </row>
    <row r="1331" ht="12">
      <c r="D1331" s="335"/>
    </row>
    <row r="1332" ht="12">
      <c r="D1332" s="335"/>
    </row>
    <row r="1333" ht="12">
      <c r="D1333" s="335"/>
    </row>
    <row r="1334" ht="12">
      <c r="D1334" s="335"/>
    </row>
    <row r="1335" ht="12">
      <c r="D1335" s="335"/>
    </row>
    <row r="1336" ht="12">
      <c r="D1336" s="335"/>
    </row>
    <row r="1337" ht="12">
      <c r="D1337" s="335"/>
    </row>
    <row r="1338" ht="12">
      <c r="D1338" s="335"/>
    </row>
    <row r="1339" ht="12">
      <c r="D1339" s="335"/>
    </row>
    <row r="1340" ht="12">
      <c r="D1340" s="335"/>
    </row>
    <row r="1341" ht="12">
      <c r="D1341" s="335"/>
    </row>
    <row r="1342" ht="12">
      <c r="D1342" s="335"/>
    </row>
    <row r="1343" ht="12">
      <c r="D1343" s="335"/>
    </row>
    <row r="1344" ht="12">
      <c r="D1344" s="335"/>
    </row>
    <row r="1345" ht="12">
      <c r="D1345" s="335"/>
    </row>
    <row r="1346" ht="12">
      <c r="D1346" s="335"/>
    </row>
    <row r="1347" ht="12">
      <c r="D1347" s="335"/>
    </row>
    <row r="1348" ht="12">
      <c r="D1348" s="335"/>
    </row>
    <row r="1349" ht="12">
      <c r="D1349" s="335"/>
    </row>
    <row r="1350" ht="12">
      <c r="D1350" s="335"/>
    </row>
    <row r="1351" ht="12">
      <c r="D1351" s="335"/>
    </row>
    <row r="1352" ht="12">
      <c r="D1352" s="335"/>
    </row>
    <row r="1353" ht="12">
      <c r="D1353" s="335"/>
    </row>
    <row r="1354" ht="12">
      <c r="D1354" s="335"/>
    </row>
    <row r="1355" ht="12">
      <c r="D1355" s="335"/>
    </row>
    <row r="1356" ht="12">
      <c r="D1356" s="335"/>
    </row>
    <row r="1357" ht="12">
      <c r="D1357" s="335"/>
    </row>
    <row r="1358" ht="12">
      <c r="D1358" s="335"/>
    </row>
    <row r="1359" ht="12">
      <c r="D1359" s="335"/>
    </row>
    <row r="1360" ht="12">
      <c r="D1360" s="335"/>
    </row>
    <row r="1361" ht="12">
      <c r="D1361" s="335"/>
    </row>
    <row r="1362" ht="12">
      <c r="D1362" s="335"/>
    </row>
    <row r="1363" ht="12">
      <c r="D1363" s="335"/>
    </row>
    <row r="1364" ht="12">
      <c r="D1364" s="335"/>
    </row>
    <row r="1365" ht="12">
      <c r="D1365" s="335"/>
    </row>
    <row r="1366" ht="12">
      <c r="D1366" s="335"/>
    </row>
    <row r="1367" ht="12">
      <c r="D1367" s="335"/>
    </row>
    <row r="1368" ht="12">
      <c r="D1368" s="335"/>
    </row>
    <row r="1369" ht="12">
      <c r="D1369" s="335"/>
    </row>
    <row r="1370" ht="12">
      <c r="D1370" s="335"/>
    </row>
    <row r="1371" ht="12">
      <c r="D1371" s="335"/>
    </row>
    <row r="1372" ht="12">
      <c r="D1372" s="335"/>
    </row>
    <row r="1373" ht="12">
      <c r="D1373" s="335"/>
    </row>
    <row r="1374" ht="12">
      <c r="D1374" s="335"/>
    </row>
    <row r="1375" ht="12">
      <c r="D1375" s="335"/>
    </row>
    <row r="1376" ht="12">
      <c r="D1376" s="335"/>
    </row>
    <row r="1377" ht="12">
      <c r="D1377" s="335"/>
    </row>
    <row r="1378" ht="12">
      <c r="D1378" s="335"/>
    </row>
    <row r="1379" ht="12">
      <c r="D1379" s="335"/>
    </row>
    <row r="1380" ht="12">
      <c r="D1380" s="335"/>
    </row>
    <row r="1381" ht="12">
      <c r="D1381" s="335"/>
    </row>
    <row r="1382" ht="12">
      <c r="D1382" s="335"/>
    </row>
    <row r="1383" ht="12">
      <c r="D1383" s="335"/>
    </row>
    <row r="1384" ht="12">
      <c r="D1384" s="335"/>
    </row>
    <row r="1385" ht="12">
      <c r="D1385" s="335"/>
    </row>
    <row r="1386" ht="12">
      <c r="D1386" s="335"/>
    </row>
    <row r="1387" ht="12">
      <c r="D1387" s="335"/>
    </row>
    <row r="1388" ht="12">
      <c r="D1388" s="335"/>
    </row>
    <row r="1389" ht="12">
      <c r="D1389" s="335"/>
    </row>
    <row r="1390" ht="12">
      <c r="D1390" s="335"/>
    </row>
    <row r="1391" ht="12">
      <c r="D1391" s="335"/>
    </row>
    <row r="1392" ht="12">
      <c r="D1392" s="335"/>
    </row>
    <row r="1393" ht="12">
      <c r="D1393" s="335"/>
    </row>
    <row r="1394" ht="12">
      <c r="D1394" s="335"/>
    </row>
    <row r="1395" ht="12">
      <c r="D1395" s="335"/>
    </row>
    <row r="1396" ht="12">
      <c r="D1396" s="335"/>
    </row>
    <row r="1397" ht="12">
      <c r="D1397" s="335"/>
    </row>
    <row r="1398" ht="12">
      <c r="D1398" s="335"/>
    </row>
    <row r="1399" ht="12">
      <c r="D1399" s="335"/>
    </row>
    <row r="1400" ht="12">
      <c r="D1400" s="335"/>
    </row>
    <row r="1401" ht="12">
      <c r="D1401" s="335"/>
    </row>
    <row r="1402" ht="12">
      <c r="D1402" s="335"/>
    </row>
    <row r="1403" ht="12">
      <c r="D1403" s="335"/>
    </row>
    <row r="1404" ht="12">
      <c r="D1404" s="335"/>
    </row>
    <row r="1405" ht="12">
      <c r="D1405" s="335"/>
    </row>
    <row r="1406" ht="12">
      <c r="D1406" s="335"/>
    </row>
    <row r="1407" ht="12">
      <c r="D1407" s="335"/>
    </row>
    <row r="1408" ht="12">
      <c r="D1408" s="335"/>
    </row>
    <row r="1409" ht="12">
      <c r="D1409" s="335"/>
    </row>
    <row r="1410" ht="12">
      <c r="D1410" s="335"/>
    </row>
    <row r="1411" ht="12">
      <c r="D1411" s="335"/>
    </row>
    <row r="1412" ht="12">
      <c r="D1412" s="335"/>
    </row>
    <row r="1413" ht="12">
      <c r="D1413" s="335"/>
    </row>
    <row r="1414" ht="12">
      <c r="D1414" s="335"/>
    </row>
    <row r="1415" ht="12">
      <c r="D1415" s="335"/>
    </row>
    <row r="1416" ht="12">
      <c r="D1416" s="335"/>
    </row>
    <row r="1417" ht="12">
      <c r="D1417" s="335"/>
    </row>
    <row r="1418" ht="12">
      <c r="D1418" s="335"/>
    </row>
    <row r="1419" ht="12">
      <c r="D1419" s="335"/>
    </row>
    <row r="1420" ht="12">
      <c r="D1420" s="335"/>
    </row>
    <row r="1421" ht="12">
      <c r="D1421" s="335"/>
    </row>
    <row r="1422" ht="12">
      <c r="D1422" s="335"/>
    </row>
    <row r="1423" ht="12">
      <c r="D1423" s="335"/>
    </row>
    <row r="1424" ht="12">
      <c r="D1424" s="335"/>
    </row>
    <row r="1425" ht="12">
      <c r="D1425" s="335"/>
    </row>
    <row r="1426" ht="12">
      <c r="D1426" s="335"/>
    </row>
    <row r="1427" ht="12">
      <c r="D1427" s="335"/>
    </row>
    <row r="1428" ht="12">
      <c r="D1428" s="335"/>
    </row>
    <row r="1429" ht="12">
      <c r="D1429" s="335"/>
    </row>
    <row r="1430" ht="12">
      <c r="D1430" s="335"/>
    </row>
    <row r="1431" ht="12">
      <c r="D1431" s="335"/>
    </row>
    <row r="1432" ht="12">
      <c r="D1432" s="335"/>
    </row>
    <row r="1433" ht="12">
      <c r="D1433" s="335"/>
    </row>
    <row r="1434" ht="12">
      <c r="D1434" s="335"/>
    </row>
    <row r="1435" ht="12">
      <c r="D1435" s="335"/>
    </row>
    <row r="1436" ht="12">
      <c r="D1436" s="335"/>
    </row>
    <row r="1437" ht="12">
      <c r="D1437" s="335"/>
    </row>
    <row r="1438" ht="12">
      <c r="D1438" s="335"/>
    </row>
    <row r="1439" ht="12">
      <c r="D1439" s="335"/>
    </row>
    <row r="1440" ht="12">
      <c r="D1440" s="335"/>
    </row>
    <row r="1441" ht="12">
      <c r="D1441" s="335"/>
    </row>
    <row r="1442" ht="12">
      <c r="D1442" s="335"/>
    </row>
    <row r="1443" ht="12">
      <c r="D1443" s="335"/>
    </row>
    <row r="1444" ht="12">
      <c r="D1444" s="335"/>
    </row>
    <row r="1445" ht="12">
      <c r="D1445" s="335"/>
    </row>
    <row r="1446" ht="12">
      <c r="D1446" s="335"/>
    </row>
    <row r="1447" ht="12">
      <c r="D1447" s="335"/>
    </row>
    <row r="1448" ht="12">
      <c r="D1448" s="335"/>
    </row>
    <row r="1449" ht="12">
      <c r="D1449" s="335"/>
    </row>
    <row r="1450" ht="12">
      <c r="D1450" s="335"/>
    </row>
    <row r="1451" ht="12">
      <c r="D1451" s="335"/>
    </row>
    <row r="1452" ht="12">
      <c r="D1452" s="335"/>
    </row>
    <row r="1453" ht="12">
      <c r="D1453" s="335"/>
    </row>
    <row r="1454" ht="12">
      <c r="D1454" s="335"/>
    </row>
    <row r="1455" ht="12">
      <c r="D1455" s="335"/>
    </row>
    <row r="1456" ht="12">
      <c r="D1456" s="335"/>
    </row>
    <row r="1457" ht="12">
      <c r="D1457" s="335"/>
    </row>
    <row r="1458" ht="12">
      <c r="D1458" s="335"/>
    </row>
    <row r="1459" ht="12">
      <c r="D1459" s="335"/>
    </row>
    <row r="1460" ht="12">
      <c r="D1460" s="335"/>
    </row>
    <row r="1461" ht="12">
      <c r="D1461" s="335"/>
    </row>
    <row r="1462" ht="12">
      <c r="D1462" s="335"/>
    </row>
    <row r="1463" ht="12">
      <c r="D1463" s="335"/>
    </row>
    <row r="1464" ht="12">
      <c r="D1464" s="335"/>
    </row>
    <row r="1465" ht="12">
      <c r="D1465" s="335"/>
    </row>
    <row r="1466" ht="12">
      <c r="D1466" s="335"/>
    </row>
    <row r="1467" ht="12">
      <c r="D1467" s="335"/>
    </row>
    <row r="1468" ht="12">
      <c r="D1468" s="335"/>
    </row>
    <row r="1469" ht="12">
      <c r="D1469" s="335"/>
    </row>
    <row r="1470" ht="12">
      <c r="D1470" s="335"/>
    </row>
    <row r="1471" ht="12">
      <c r="D1471" s="335"/>
    </row>
    <row r="1472" ht="12">
      <c r="D1472" s="335"/>
    </row>
    <row r="1473" ht="12">
      <c r="D1473" s="335"/>
    </row>
    <row r="1474" ht="12">
      <c r="D1474" s="335"/>
    </row>
    <row r="1475" ht="12">
      <c r="D1475" s="335"/>
    </row>
    <row r="1476" ht="12">
      <c r="D1476" s="335"/>
    </row>
    <row r="1477" ht="12">
      <c r="D1477" s="335"/>
    </row>
    <row r="1478" ht="12">
      <c r="D1478" s="335"/>
    </row>
    <row r="1479" ht="12">
      <c r="D1479" s="335"/>
    </row>
    <row r="1480" ht="12">
      <c r="D1480" s="335"/>
    </row>
    <row r="1481" ht="12">
      <c r="D1481" s="335"/>
    </row>
    <row r="1482" ht="12">
      <c r="D1482" s="335"/>
    </row>
    <row r="1483" ht="12">
      <c r="D1483" s="335"/>
    </row>
    <row r="1484" ht="12">
      <c r="D1484" s="335"/>
    </row>
    <row r="1485" ht="12">
      <c r="D1485" s="335"/>
    </row>
    <row r="1486" ht="12">
      <c r="D1486" s="335"/>
    </row>
    <row r="1487" ht="12">
      <c r="D1487" s="335"/>
    </row>
    <row r="1488" ht="12">
      <c r="D1488" s="335"/>
    </row>
    <row r="1489" ht="12">
      <c r="D1489" s="335"/>
    </row>
    <row r="1490" ht="12">
      <c r="D1490" s="335"/>
    </row>
    <row r="1491" ht="12">
      <c r="D1491" s="335"/>
    </row>
    <row r="1492" ht="12">
      <c r="D1492" s="335"/>
    </row>
    <row r="1493" ht="12">
      <c r="D1493" s="335"/>
    </row>
    <row r="1494" ht="12">
      <c r="D1494" s="335"/>
    </row>
    <row r="1495" ht="12">
      <c r="D1495" s="335"/>
    </row>
    <row r="1496" ht="12">
      <c r="D1496" s="335"/>
    </row>
    <row r="1497" ht="12">
      <c r="D1497" s="335"/>
    </row>
    <row r="1498" ht="12">
      <c r="D1498" s="335"/>
    </row>
    <row r="1499" ht="12">
      <c r="D1499" s="335"/>
    </row>
    <row r="1500" ht="12">
      <c r="D1500" s="335"/>
    </row>
    <row r="1501" ht="12">
      <c r="D1501" s="335"/>
    </row>
    <row r="1502" ht="12">
      <c r="D1502" s="335"/>
    </row>
    <row r="1503" ht="12">
      <c r="D1503" s="335"/>
    </row>
    <row r="1504" ht="12">
      <c r="D1504" s="335"/>
    </row>
    <row r="1505" ht="12">
      <c r="D1505" s="335"/>
    </row>
    <row r="1506" ht="12">
      <c r="D1506" s="335"/>
    </row>
    <row r="1507" ht="12">
      <c r="D1507" s="335"/>
    </row>
    <row r="1508" ht="12">
      <c r="D1508" s="335"/>
    </row>
    <row r="1509" ht="12">
      <c r="D1509" s="335"/>
    </row>
    <row r="1510" ht="12">
      <c r="D1510" s="335"/>
    </row>
    <row r="1511" ht="12">
      <c r="D1511" s="335"/>
    </row>
    <row r="1512" ht="12">
      <c r="D1512" s="335"/>
    </row>
    <row r="1513" ht="12">
      <c r="D1513" s="335"/>
    </row>
    <row r="1514" ht="12">
      <c r="D1514" s="335"/>
    </row>
    <row r="1515" ht="12">
      <c r="D1515" s="335"/>
    </row>
    <row r="1516" ht="12">
      <c r="D1516" s="335"/>
    </row>
    <row r="1517" ht="12">
      <c r="D1517" s="335"/>
    </row>
    <row r="1518" ht="12">
      <c r="D1518" s="335"/>
    </row>
    <row r="1519" ht="12">
      <c r="D1519" s="335"/>
    </row>
    <row r="1520" ht="12">
      <c r="D1520" s="335"/>
    </row>
    <row r="1521" ht="12">
      <c r="D1521" s="335"/>
    </row>
    <row r="1522" ht="12">
      <c r="D1522" s="335"/>
    </row>
    <row r="1523" ht="12">
      <c r="D1523" s="335"/>
    </row>
    <row r="1524" ht="12">
      <c r="D1524" s="335"/>
    </row>
    <row r="1525" ht="12">
      <c r="D1525" s="335"/>
    </row>
    <row r="1526" ht="12">
      <c r="D1526" s="335"/>
    </row>
    <row r="1527" ht="12">
      <c r="D1527" s="335"/>
    </row>
    <row r="1528" ht="12">
      <c r="D1528" s="335"/>
    </row>
    <row r="1529" ht="12">
      <c r="D1529" s="335"/>
    </row>
    <row r="1530" ht="12">
      <c r="D1530" s="335"/>
    </row>
    <row r="1531" ht="12">
      <c r="D1531" s="335"/>
    </row>
    <row r="1532" ht="12">
      <c r="D1532" s="335"/>
    </row>
    <row r="1533" ht="12">
      <c r="D1533" s="335"/>
    </row>
    <row r="1534" ht="12">
      <c r="D1534" s="335"/>
    </row>
    <row r="1535" ht="12">
      <c r="D1535" s="335"/>
    </row>
    <row r="1536" ht="12">
      <c r="D1536" s="335"/>
    </row>
    <row r="1537" ht="12">
      <c r="D1537" s="335"/>
    </row>
    <row r="1538" ht="12">
      <c r="D1538" s="335"/>
    </row>
    <row r="1539" ht="12">
      <c r="D1539" s="335"/>
    </row>
    <row r="1540" ht="12">
      <c r="D1540" s="335"/>
    </row>
    <row r="1541" ht="12">
      <c r="D1541" s="335"/>
    </row>
    <row r="1542" ht="12">
      <c r="D1542" s="335"/>
    </row>
    <row r="1543" ht="12">
      <c r="D1543" s="335"/>
    </row>
    <row r="1544" ht="12">
      <c r="D1544" s="335"/>
    </row>
    <row r="1545" ht="12">
      <c r="D1545" s="335"/>
    </row>
    <row r="1546" ht="12">
      <c r="D1546" s="335"/>
    </row>
    <row r="1547" ht="12">
      <c r="D1547" s="335"/>
    </row>
    <row r="1548" ht="12">
      <c r="D1548" s="335"/>
    </row>
    <row r="1549" ht="12">
      <c r="D1549" s="335"/>
    </row>
    <row r="1550" ht="12">
      <c r="D1550" s="335"/>
    </row>
    <row r="1551" ht="12">
      <c r="D1551" s="335"/>
    </row>
    <row r="1552" ht="12">
      <c r="D1552" s="335"/>
    </row>
    <row r="1553" ht="12">
      <c r="D1553" s="335"/>
    </row>
    <row r="1554" ht="12">
      <c r="D1554" s="335"/>
    </row>
    <row r="1555" ht="12">
      <c r="D1555" s="335"/>
    </row>
    <row r="1556" ht="12">
      <c r="D1556" s="335"/>
    </row>
    <row r="1557" ht="12">
      <c r="D1557" s="335"/>
    </row>
    <row r="1558" ht="12">
      <c r="D1558" s="335"/>
    </row>
    <row r="1559" ht="12">
      <c r="D1559" s="335"/>
    </row>
    <row r="1560" ht="12">
      <c r="D1560" s="335"/>
    </row>
    <row r="1561" ht="12">
      <c r="D1561" s="335"/>
    </row>
    <row r="1562" ht="12">
      <c r="D1562" s="335"/>
    </row>
    <row r="1563" ht="12">
      <c r="D1563" s="335"/>
    </row>
    <row r="1564" ht="12">
      <c r="D1564" s="335"/>
    </row>
    <row r="1565" ht="12">
      <c r="D1565" s="335"/>
    </row>
    <row r="1566" ht="12">
      <c r="D1566" s="335"/>
    </row>
    <row r="1567" ht="12">
      <c r="D1567" s="335"/>
    </row>
    <row r="1568" ht="12">
      <c r="D1568" s="335"/>
    </row>
    <row r="1569" ht="12">
      <c r="D1569" s="335"/>
    </row>
    <row r="1570" ht="12">
      <c r="D1570" s="335"/>
    </row>
    <row r="1571" ht="12">
      <c r="D1571" s="335"/>
    </row>
    <row r="1572" ht="12">
      <c r="D1572" s="335"/>
    </row>
    <row r="1573" ht="12">
      <c r="D1573" s="335"/>
    </row>
    <row r="1574" ht="12">
      <c r="D1574" s="335"/>
    </row>
    <row r="1575" ht="12">
      <c r="D1575" s="335"/>
    </row>
    <row r="1576" ht="12">
      <c r="D1576" s="335"/>
    </row>
    <row r="1577" ht="12">
      <c r="D1577" s="335"/>
    </row>
    <row r="1578" ht="12">
      <c r="D1578" s="335"/>
    </row>
    <row r="1579" ht="12">
      <c r="D1579" s="335"/>
    </row>
    <row r="1580" ht="12">
      <c r="D1580" s="335"/>
    </row>
    <row r="1581" ht="12">
      <c r="D1581" s="335"/>
    </row>
    <row r="1582" ht="12">
      <c r="D1582" s="335"/>
    </row>
    <row r="1583" ht="12">
      <c r="D1583" s="335"/>
    </row>
    <row r="1584" ht="12">
      <c r="D1584" s="335"/>
    </row>
    <row r="1585" ht="12">
      <c r="D1585" s="335"/>
    </row>
    <row r="1586" ht="12">
      <c r="D1586" s="335"/>
    </row>
    <row r="1587" ht="12">
      <c r="D1587" s="335"/>
    </row>
    <row r="1588" ht="12">
      <c r="D1588" s="335"/>
    </row>
    <row r="1589" ht="12">
      <c r="D1589" s="335"/>
    </row>
    <row r="1590" ht="12">
      <c r="D1590" s="335"/>
    </row>
    <row r="1591" ht="12">
      <c r="D1591" s="335"/>
    </row>
    <row r="1592" ht="12">
      <c r="D1592" s="335"/>
    </row>
    <row r="1593" ht="12">
      <c r="D1593" s="335"/>
    </row>
    <row r="1594" ht="12">
      <c r="D1594" s="335"/>
    </row>
    <row r="1595" ht="12">
      <c r="D1595" s="335"/>
    </row>
    <row r="1596" ht="12">
      <c r="D1596" s="335"/>
    </row>
    <row r="1597" ht="12">
      <c r="D1597" s="335"/>
    </row>
    <row r="1598" ht="12">
      <c r="D1598" s="335"/>
    </row>
    <row r="1599" ht="12">
      <c r="D1599" s="335"/>
    </row>
    <row r="1600" ht="12">
      <c r="D1600" s="335"/>
    </row>
    <row r="1601" ht="12">
      <c r="D1601" s="335"/>
    </row>
    <row r="1602" ht="12">
      <c r="D1602" s="335"/>
    </row>
    <row r="1603" ht="12">
      <c r="D1603" s="335"/>
    </row>
    <row r="1604" ht="12">
      <c r="D1604" s="335"/>
    </row>
    <row r="1605" ht="12">
      <c r="D1605" s="335"/>
    </row>
    <row r="1606" ht="12">
      <c r="D1606" s="335"/>
    </row>
    <row r="1607" ht="12">
      <c r="D1607" s="335"/>
    </row>
    <row r="1608" ht="12">
      <c r="D1608" s="335"/>
    </row>
    <row r="1609" ht="12">
      <c r="D1609" s="335"/>
    </row>
    <row r="1610" ht="12">
      <c r="D1610" s="335"/>
    </row>
    <row r="1611" ht="12">
      <c r="D1611" s="335"/>
    </row>
    <row r="1612" ht="12">
      <c r="D1612" s="335"/>
    </row>
    <row r="1613" ht="12">
      <c r="D1613" s="335"/>
    </row>
    <row r="1614" ht="12">
      <c r="D1614" s="335"/>
    </row>
    <row r="1615" ht="12">
      <c r="D1615" s="335"/>
    </row>
    <row r="1616" ht="12">
      <c r="D1616" s="335"/>
    </row>
    <row r="1617" ht="12">
      <c r="D1617" s="335"/>
    </row>
    <row r="1618" ht="12">
      <c r="D1618" s="335"/>
    </row>
    <row r="1619" ht="12">
      <c r="D1619" s="335"/>
    </row>
    <row r="1620" ht="12">
      <c r="D1620" s="335"/>
    </row>
    <row r="1621" ht="12">
      <c r="D1621" s="335"/>
    </row>
    <row r="1622" ht="12">
      <c r="D1622" s="335"/>
    </row>
    <row r="1623" ht="12">
      <c r="D1623" s="335"/>
    </row>
    <row r="1624" ht="12">
      <c r="D1624" s="335"/>
    </row>
    <row r="1625" ht="12">
      <c r="D1625" s="335"/>
    </row>
    <row r="1626" ht="12">
      <c r="D1626" s="335"/>
    </row>
    <row r="1627" ht="12">
      <c r="D1627" s="335"/>
    </row>
    <row r="1628" ht="12">
      <c r="D1628" s="335"/>
    </row>
    <row r="1629" ht="12">
      <c r="D1629" s="335"/>
    </row>
    <row r="1630" ht="12">
      <c r="D1630" s="335"/>
    </row>
    <row r="1631" ht="12">
      <c r="D1631" s="335"/>
    </row>
    <row r="1632" ht="12">
      <c r="D1632" s="335"/>
    </row>
    <row r="1633" ht="12">
      <c r="D1633" s="335"/>
    </row>
    <row r="1634" ht="12">
      <c r="D1634" s="335"/>
    </row>
    <row r="1635" ht="12">
      <c r="D1635" s="335"/>
    </row>
    <row r="1636" ht="12">
      <c r="D1636" s="335"/>
    </row>
    <row r="1637" ht="12">
      <c r="D1637" s="335"/>
    </row>
    <row r="1638" ht="12">
      <c r="D1638" s="335"/>
    </row>
    <row r="1639" ht="12">
      <c r="D1639" s="335"/>
    </row>
    <row r="1640" ht="12">
      <c r="D1640" s="335"/>
    </row>
    <row r="1641" ht="12">
      <c r="D1641" s="335"/>
    </row>
    <row r="1642" ht="12">
      <c r="D1642" s="335"/>
    </row>
    <row r="1643" ht="12">
      <c r="D1643" s="335"/>
    </row>
    <row r="1644" ht="12">
      <c r="D1644" s="335"/>
    </row>
    <row r="1645" ht="12">
      <c r="D1645" s="335"/>
    </row>
    <row r="1646" ht="12">
      <c r="D1646" s="335"/>
    </row>
    <row r="1647" ht="12">
      <c r="D1647" s="335"/>
    </row>
    <row r="1648" ht="12">
      <c r="D1648" s="335"/>
    </row>
    <row r="1649" ht="12">
      <c r="D1649" s="335"/>
    </row>
    <row r="1650" ht="12">
      <c r="D1650" s="335"/>
    </row>
    <row r="1651" ht="12">
      <c r="D1651" s="335"/>
    </row>
    <row r="1652" ht="12">
      <c r="D1652" s="335"/>
    </row>
    <row r="1653" ht="12">
      <c r="D1653" s="335"/>
    </row>
    <row r="1654" ht="12">
      <c r="D1654" s="335"/>
    </row>
    <row r="1655" ht="12">
      <c r="D1655" s="335"/>
    </row>
    <row r="1656" ht="12">
      <c r="D1656" s="335"/>
    </row>
    <row r="1657" ht="12">
      <c r="D1657" s="335"/>
    </row>
    <row r="1658" ht="12">
      <c r="D1658" s="335"/>
    </row>
    <row r="1659" ht="12">
      <c r="D1659" s="335"/>
    </row>
    <row r="1660" ht="12">
      <c r="D1660" s="335"/>
    </row>
    <row r="1661" ht="12">
      <c r="D1661" s="335"/>
    </row>
    <row r="1662" ht="12">
      <c r="D1662" s="335"/>
    </row>
    <row r="1663" ht="12">
      <c r="D1663" s="335"/>
    </row>
    <row r="1664" ht="12">
      <c r="D1664" s="335"/>
    </row>
    <row r="1665" ht="12">
      <c r="D1665" s="335"/>
    </row>
    <row r="1666" ht="12">
      <c r="D1666" s="335"/>
    </row>
    <row r="1667" ht="12">
      <c r="D1667" s="335"/>
    </row>
    <row r="1668" ht="12">
      <c r="D1668" s="335"/>
    </row>
    <row r="1669" ht="12">
      <c r="D1669" s="335"/>
    </row>
    <row r="1670" ht="12">
      <c r="D1670" s="335"/>
    </row>
    <row r="1671" ht="12">
      <c r="D1671" s="335"/>
    </row>
    <row r="1672" ht="12">
      <c r="D1672" s="335"/>
    </row>
    <row r="1673" ht="12">
      <c r="D1673" s="335"/>
    </row>
    <row r="1674" ht="12">
      <c r="D1674" s="335"/>
    </row>
    <row r="1675" ht="12">
      <c r="D1675" s="335"/>
    </row>
    <row r="1676" ht="12">
      <c r="D1676" s="335"/>
    </row>
    <row r="1677" ht="12">
      <c r="D1677" s="335"/>
    </row>
    <row r="1678" ht="12">
      <c r="D1678" s="335"/>
    </row>
    <row r="1679" ht="12">
      <c r="D1679" s="335"/>
    </row>
    <row r="1680" ht="12">
      <c r="D1680" s="335"/>
    </row>
    <row r="1681" ht="12">
      <c r="D1681" s="335"/>
    </row>
    <row r="1682" ht="12">
      <c r="D1682" s="335"/>
    </row>
    <row r="1683" ht="12">
      <c r="D1683" s="335"/>
    </row>
    <row r="1684" ht="12">
      <c r="D1684" s="335"/>
    </row>
    <row r="1685" ht="12">
      <c r="D1685" s="335"/>
    </row>
    <row r="1686" ht="12">
      <c r="D1686" s="335"/>
    </row>
    <row r="1687" ht="12">
      <c r="D1687" s="335"/>
    </row>
    <row r="1688" ht="12">
      <c r="D1688" s="335"/>
    </row>
    <row r="1689" ht="12">
      <c r="D1689" s="335"/>
    </row>
    <row r="1690" ht="12">
      <c r="D1690" s="335"/>
    </row>
    <row r="1691" ht="12">
      <c r="D1691" s="335"/>
    </row>
    <row r="1692" ht="12">
      <c r="D1692" s="335"/>
    </row>
    <row r="1693" ht="12">
      <c r="D1693" s="335"/>
    </row>
    <row r="1694" ht="12">
      <c r="D1694" s="335"/>
    </row>
    <row r="1695" ht="12">
      <c r="D1695" s="335"/>
    </row>
    <row r="1696" ht="12">
      <c r="D1696" s="335"/>
    </row>
    <row r="1697" ht="12">
      <c r="D1697" s="335"/>
    </row>
    <row r="1698" ht="12">
      <c r="D1698" s="335"/>
    </row>
    <row r="1699" ht="12">
      <c r="D1699" s="335"/>
    </row>
    <row r="1700" ht="12">
      <c r="D1700" s="335"/>
    </row>
    <row r="1701" ht="12">
      <c r="D1701" s="335"/>
    </row>
    <row r="1702" ht="12">
      <c r="D1702" s="335"/>
    </row>
    <row r="1703" ht="12">
      <c r="D1703" s="335"/>
    </row>
    <row r="1704" ht="12">
      <c r="D1704" s="335"/>
    </row>
    <row r="1705" ht="12">
      <c r="D1705" s="335"/>
    </row>
    <row r="1706" ht="12">
      <c r="D1706" s="335"/>
    </row>
    <row r="1707" ht="12">
      <c r="D1707" s="335"/>
    </row>
    <row r="1708" ht="12">
      <c r="D1708" s="335"/>
    </row>
    <row r="1709" ht="12">
      <c r="D1709" s="335"/>
    </row>
    <row r="1710" ht="12">
      <c r="D1710" s="335"/>
    </row>
    <row r="1711" ht="12">
      <c r="D1711" s="335"/>
    </row>
    <row r="1712" ht="12">
      <c r="D1712" s="335"/>
    </row>
    <row r="1713" ht="12">
      <c r="D1713" s="335"/>
    </row>
    <row r="1714" ht="12">
      <c r="D1714" s="335"/>
    </row>
    <row r="1715" ht="12">
      <c r="D1715" s="335"/>
    </row>
    <row r="1716" ht="12">
      <c r="D1716" s="335"/>
    </row>
    <row r="1717" ht="12">
      <c r="D1717" s="335"/>
    </row>
    <row r="1718" ht="12">
      <c r="D1718" s="335"/>
    </row>
    <row r="1719" ht="12">
      <c r="D1719" s="335"/>
    </row>
    <row r="1720" ht="12">
      <c r="D1720" s="335"/>
    </row>
    <row r="1721" ht="12">
      <c r="D1721" s="335"/>
    </row>
    <row r="1722" ht="12">
      <c r="D1722" s="335"/>
    </row>
    <row r="1723" ht="12">
      <c r="D1723" s="335"/>
    </row>
    <row r="1724" ht="12">
      <c r="D1724" s="335"/>
    </row>
    <row r="1725" ht="12">
      <c r="D1725" s="335"/>
    </row>
    <row r="1726" ht="12">
      <c r="D1726" s="335"/>
    </row>
    <row r="1727" ht="12">
      <c r="D1727" s="335"/>
    </row>
    <row r="1728" ht="12">
      <c r="D1728" s="335"/>
    </row>
    <row r="1729" ht="12">
      <c r="D1729" s="335"/>
    </row>
    <row r="1730" ht="12">
      <c r="D1730" s="335"/>
    </row>
    <row r="1731" ht="12">
      <c r="D1731" s="335"/>
    </row>
    <row r="1732" ht="12">
      <c r="D1732" s="335"/>
    </row>
    <row r="1733" ht="12">
      <c r="D1733" s="335"/>
    </row>
    <row r="1734" ht="12">
      <c r="D1734" s="335"/>
    </row>
    <row r="1735" ht="12">
      <c r="D1735" s="335"/>
    </row>
    <row r="1736" ht="12">
      <c r="D1736" s="335"/>
    </row>
    <row r="1737" ht="12">
      <c r="D1737" s="335"/>
    </row>
    <row r="1738" ht="12">
      <c r="D1738" s="335"/>
    </row>
    <row r="1739" ht="12">
      <c r="D1739" s="335"/>
    </row>
    <row r="1740" ht="12">
      <c r="D1740" s="335"/>
    </row>
    <row r="1741" ht="12">
      <c r="D1741" s="335"/>
    </row>
    <row r="1742" ht="12">
      <c r="D1742" s="335"/>
    </row>
    <row r="1743" ht="12">
      <c r="D1743" s="335"/>
    </row>
    <row r="1744" ht="12">
      <c r="D1744" s="335"/>
    </row>
    <row r="1745" ht="12">
      <c r="D1745" s="335"/>
    </row>
    <row r="1746" ht="12">
      <c r="D1746" s="335"/>
    </row>
    <row r="1747" ht="12">
      <c r="D1747" s="335"/>
    </row>
    <row r="1748" ht="12">
      <c r="D1748" s="335"/>
    </row>
    <row r="1749" ht="12">
      <c r="D1749" s="335"/>
    </row>
    <row r="1750" ht="12">
      <c r="D1750" s="335"/>
    </row>
    <row r="1751" ht="12">
      <c r="D1751" s="335"/>
    </row>
    <row r="1752" ht="12">
      <c r="D1752" s="335"/>
    </row>
    <row r="1753" ht="12">
      <c r="D1753" s="335"/>
    </row>
    <row r="1754" ht="12">
      <c r="D1754" s="335"/>
    </row>
    <row r="1755" ht="12">
      <c r="D1755" s="335"/>
    </row>
    <row r="1756" ht="12">
      <c r="D1756" s="335"/>
    </row>
    <row r="1757" ht="12">
      <c r="D1757" s="335"/>
    </row>
    <row r="1758" ht="12">
      <c r="D1758" s="335"/>
    </row>
    <row r="1759" ht="12">
      <c r="D1759" s="335"/>
    </row>
    <row r="1760" ht="12">
      <c r="D1760" s="335"/>
    </row>
    <row r="1761" ht="12">
      <c r="D1761" s="335"/>
    </row>
    <row r="1762" ht="12">
      <c r="D1762" s="335"/>
    </row>
    <row r="1763" ht="12">
      <c r="D1763" s="335"/>
    </row>
    <row r="1764" ht="12">
      <c r="D1764" s="335"/>
    </row>
    <row r="1765" ht="12">
      <c r="D1765" s="335"/>
    </row>
    <row r="1766" ht="12">
      <c r="D1766" s="335"/>
    </row>
    <row r="1767" ht="12">
      <c r="D1767" s="335"/>
    </row>
    <row r="1768" ht="12">
      <c r="D1768" s="335"/>
    </row>
    <row r="1769" ht="12">
      <c r="D1769" s="335"/>
    </row>
    <row r="1770" ht="12">
      <c r="D1770" s="335"/>
    </row>
    <row r="1771" ht="12">
      <c r="D1771" s="335"/>
    </row>
    <row r="1772" ht="12">
      <c r="D1772" s="335"/>
    </row>
    <row r="1773" ht="12">
      <c r="D1773" s="335"/>
    </row>
    <row r="1774" ht="12">
      <c r="D1774" s="335"/>
    </row>
    <row r="1775" ht="12">
      <c r="D1775" s="335"/>
    </row>
    <row r="1776" ht="12">
      <c r="D1776" s="335"/>
    </row>
    <row r="1777" ht="12">
      <c r="D1777" s="335"/>
    </row>
    <row r="1778" ht="12">
      <c r="D1778" s="335"/>
    </row>
    <row r="1779" ht="12">
      <c r="D1779" s="335"/>
    </row>
    <row r="1780" ht="12">
      <c r="D1780" s="335"/>
    </row>
    <row r="1781" ht="12">
      <c r="D1781" s="335"/>
    </row>
    <row r="1782" ht="12">
      <c r="D1782" s="335"/>
    </row>
    <row r="1783" ht="12">
      <c r="D1783" s="335"/>
    </row>
    <row r="1784" ht="12">
      <c r="D1784" s="335"/>
    </row>
    <row r="1785" ht="12">
      <c r="D1785" s="335"/>
    </row>
    <row r="1786" ht="12">
      <c r="D1786" s="335"/>
    </row>
    <row r="1787" ht="12">
      <c r="D1787" s="335"/>
    </row>
    <row r="1788" ht="12">
      <c r="D1788" s="335"/>
    </row>
    <row r="1789" ht="12">
      <c r="D1789" s="335"/>
    </row>
    <row r="1790" ht="12">
      <c r="D1790" s="335"/>
    </row>
    <row r="1791" ht="12">
      <c r="D1791" s="335"/>
    </row>
    <row r="1792" ht="12">
      <c r="D1792" s="335"/>
    </row>
    <row r="1793" ht="12">
      <c r="D1793" s="335"/>
    </row>
    <row r="1794" ht="12">
      <c r="D1794" s="335"/>
    </row>
    <row r="1795" ht="12">
      <c r="D1795" s="335"/>
    </row>
    <row r="1796" ht="12">
      <c r="D1796" s="335"/>
    </row>
    <row r="1797" ht="12">
      <c r="D1797" s="335"/>
    </row>
    <row r="1798" ht="12">
      <c r="D1798" s="335"/>
    </row>
    <row r="1799" ht="12">
      <c r="D1799" s="335"/>
    </row>
    <row r="1800" ht="12">
      <c r="D1800" s="335"/>
    </row>
    <row r="1801" ht="12">
      <c r="D1801" s="335"/>
    </row>
    <row r="1802" ht="12">
      <c r="D1802" s="335"/>
    </row>
    <row r="1803" ht="12">
      <c r="D1803" s="335"/>
    </row>
    <row r="1804" ht="12">
      <c r="D1804" s="335"/>
    </row>
    <row r="1805" ht="12">
      <c r="D1805" s="335"/>
    </row>
    <row r="1806" ht="12">
      <c r="D1806" s="335"/>
    </row>
    <row r="1807" ht="12">
      <c r="D1807" s="335"/>
    </row>
    <row r="1808" ht="12">
      <c r="D1808" s="335"/>
    </row>
    <row r="1809" ht="12">
      <c r="D1809" s="335"/>
    </row>
    <row r="1810" ht="12">
      <c r="D1810" s="335"/>
    </row>
    <row r="1811" ht="12">
      <c r="D1811" s="335"/>
    </row>
    <row r="1812" ht="12">
      <c r="D1812" s="335"/>
    </row>
    <row r="1813" ht="12">
      <c r="D1813" s="335"/>
    </row>
    <row r="1814" ht="12">
      <c r="D1814" s="335"/>
    </row>
    <row r="1815" ht="12">
      <c r="D1815" s="335"/>
    </row>
    <row r="1816" ht="12">
      <c r="D1816" s="335"/>
    </row>
    <row r="1817" ht="12">
      <c r="D1817" s="335"/>
    </row>
    <row r="1818" ht="12">
      <c r="D1818" s="335"/>
    </row>
    <row r="1819" ht="12">
      <c r="D1819" s="335"/>
    </row>
    <row r="1820" ht="12">
      <c r="D1820" s="335"/>
    </row>
    <row r="1821" ht="12">
      <c r="D1821" s="335"/>
    </row>
    <row r="1822" ht="12">
      <c r="D1822" s="335"/>
    </row>
    <row r="1823" ht="12">
      <c r="D1823" s="335"/>
    </row>
    <row r="1824" ht="12">
      <c r="D1824" s="335"/>
    </row>
    <row r="1825" ht="12">
      <c r="D1825" s="335"/>
    </row>
    <row r="1826" ht="12">
      <c r="D1826" s="335"/>
    </row>
    <row r="1827" ht="12">
      <c r="D1827" s="335"/>
    </row>
    <row r="1828" ht="12">
      <c r="D1828" s="335"/>
    </row>
    <row r="1829" ht="12">
      <c r="D1829" s="335"/>
    </row>
    <row r="1830" ht="12">
      <c r="D1830" s="335"/>
    </row>
    <row r="1831" ht="12">
      <c r="D1831" s="335"/>
    </row>
    <row r="1832" ht="12">
      <c r="D1832" s="335"/>
    </row>
    <row r="1833" ht="12">
      <c r="D1833" s="335"/>
    </row>
    <row r="1834" ht="12">
      <c r="D1834" s="335"/>
    </row>
    <row r="1835" ht="12">
      <c r="D1835" s="335"/>
    </row>
    <row r="1836" ht="12">
      <c r="D1836" s="335"/>
    </row>
    <row r="1837" ht="12">
      <c r="D1837" s="335"/>
    </row>
    <row r="1838" ht="12">
      <c r="D1838" s="335"/>
    </row>
    <row r="1839" ht="12">
      <c r="D1839" s="335"/>
    </row>
    <row r="1840" ht="12">
      <c r="D1840" s="335"/>
    </row>
    <row r="1841" ht="12">
      <c r="D1841" s="335"/>
    </row>
    <row r="1842" ht="12">
      <c r="D1842" s="335"/>
    </row>
    <row r="1843" ht="12">
      <c r="D1843" s="335"/>
    </row>
    <row r="1844" ht="12">
      <c r="D1844" s="335"/>
    </row>
    <row r="1845" ht="12">
      <c r="D1845" s="335"/>
    </row>
    <row r="1846" ht="12">
      <c r="D1846" s="335"/>
    </row>
    <row r="1847" ht="12">
      <c r="D1847" s="335"/>
    </row>
    <row r="1848" ht="12">
      <c r="D1848" s="335"/>
    </row>
    <row r="1849" ht="12">
      <c r="D1849" s="335"/>
    </row>
    <row r="1850" ht="12">
      <c r="D1850" s="335"/>
    </row>
    <row r="1851" ht="12">
      <c r="D1851" s="335"/>
    </row>
    <row r="1852" ht="12">
      <c r="D1852" s="335"/>
    </row>
    <row r="1853" ht="12">
      <c r="D1853" s="335"/>
    </row>
    <row r="1854" ht="12">
      <c r="D1854" s="335"/>
    </row>
    <row r="1855" ht="12">
      <c r="D1855" s="335"/>
    </row>
    <row r="1856" ht="12">
      <c r="D1856" s="335"/>
    </row>
    <row r="1857" ht="12">
      <c r="D1857" s="335"/>
    </row>
    <row r="1858" ht="12">
      <c r="D1858" s="335"/>
    </row>
    <row r="1859" ht="12">
      <c r="D1859" s="335"/>
    </row>
    <row r="1860" ht="12">
      <c r="D1860" s="335"/>
    </row>
    <row r="1861" ht="12">
      <c r="D1861" s="335"/>
    </row>
    <row r="1862" ht="12">
      <c r="D1862" s="335"/>
    </row>
    <row r="1863" ht="12">
      <c r="D1863" s="335"/>
    </row>
    <row r="1864" ht="12">
      <c r="D1864" s="335"/>
    </row>
    <row r="1865" ht="12">
      <c r="D1865" s="335"/>
    </row>
    <row r="1866" ht="12">
      <c r="D1866" s="335"/>
    </row>
    <row r="1867" ht="12">
      <c r="D1867" s="335"/>
    </row>
    <row r="1868" ht="12">
      <c r="D1868" s="335"/>
    </row>
    <row r="1869" ht="12">
      <c r="D1869" s="335"/>
    </row>
    <row r="1870" ht="12">
      <c r="D1870" s="335"/>
    </row>
    <row r="1871" ht="12">
      <c r="D1871" s="335"/>
    </row>
    <row r="1872" ht="12">
      <c r="D1872" s="335"/>
    </row>
    <row r="1873" ht="12">
      <c r="D1873" s="335"/>
    </row>
    <row r="1874" ht="12">
      <c r="D1874" s="335"/>
    </row>
    <row r="1875" ht="12">
      <c r="D1875" s="335"/>
    </row>
    <row r="1876" ht="12">
      <c r="D1876" s="335"/>
    </row>
    <row r="1877" ht="12">
      <c r="D1877" s="335"/>
    </row>
    <row r="1878" ht="12">
      <c r="D1878" s="335"/>
    </row>
    <row r="1879" ht="12">
      <c r="D1879" s="335"/>
    </row>
    <row r="1880" ht="12">
      <c r="D1880" s="335"/>
    </row>
    <row r="1881" ht="12">
      <c r="D1881" s="335"/>
    </row>
    <row r="1882" ht="12">
      <c r="D1882" s="335"/>
    </row>
    <row r="1883" ht="12">
      <c r="D1883" s="335"/>
    </row>
    <row r="1884" ht="12">
      <c r="D1884" s="335"/>
    </row>
    <row r="1885" ht="12">
      <c r="D1885" s="335"/>
    </row>
    <row r="1886" ht="12">
      <c r="D1886" s="335"/>
    </row>
    <row r="1887" ht="12">
      <c r="D1887" s="335"/>
    </row>
    <row r="1888" ht="12">
      <c r="D1888" s="335"/>
    </row>
    <row r="1889" ht="12">
      <c r="D1889" s="335"/>
    </row>
    <row r="1890" ht="12">
      <c r="D1890" s="335"/>
    </row>
    <row r="1891" ht="12">
      <c r="D1891" s="335"/>
    </row>
    <row r="1892" ht="12">
      <c r="D1892" s="335"/>
    </row>
    <row r="1893" ht="12">
      <c r="D1893" s="335"/>
    </row>
    <row r="1894" ht="12">
      <c r="D1894" s="335"/>
    </row>
    <row r="1895" ht="12">
      <c r="D1895" s="335"/>
    </row>
    <row r="1896" ht="12">
      <c r="D1896" s="335"/>
    </row>
    <row r="1897" ht="12">
      <c r="D1897" s="335"/>
    </row>
    <row r="1898" ht="12">
      <c r="D1898" s="335"/>
    </row>
    <row r="1899" ht="12">
      <c r="D1899" s="335"/>
    </row>
    <row r="1900" ht="12">
      <c r="D1900" s="335"/>
    </row>
    <row r="1901" ht="12">
      <c r="D1901" s="335"/>
    </row>
    <row r="1902" ht="12">
      <c r="D1902" s="335"/>
    </row>
    <row r="1903" ht="12">
      <c r="D1903" s="335"/>
    </row>
    <row r="1904" ht="12">
      <c r="D1904" s="335"/>
    </row>
    <row r="1905" ht="12">
      <c r="D1905" s="335"/>
    </row>
    <row r="1906" ht="12">
      <c r="D1906" s="335"/>
    </row>
    <row r="1907" ht="12">
      <c r="D1907" s="335"/>
    </row>
    <row r="1908" ht="12">
      <c r="D1908" s="335"/>
    </row>
    <row r="1909" ht="12">
      <c r="D1909" s="335"/>
    </row>
    <row r="1910" ht="12">
      <c r="D1910" s="335"/>
    </row>
    <row r="1911" ht="12">
      <c r="D1911" s="335"/>
    </row>
    <row r="1912" ht="12">
      <c r="D1912" s="335"/>
    </row>
    <row r="1913" ht="12">
      <c r="D1913" s="335"/>
    </row>
    <row r="1914" ht="12">
      <c r="D1914" s="335"/>
    </row>
    <row r="1915" ht="12">
      <c r="D1915" s="335"/>
    </row>
    <row r="1916" ht="12">
      <c r="D1916" s="335"/>
    </row>
    <row r="1917" ht="12">
      <c r="D1917" s="335"/>
    </row>
    <row r="1918" ht="12">
      <c r="D1918" s="335"/>
    </row>
    <row r="1919" ht="12">
      <c r="D1919" s="335"/>
    </row>
    <row r="1920" ht="12">
      <c r="D1920" s="335"/>
    </row>
    <row r="1921" ht="12">
      <c r="D1921" s="335"/>
    </row>
    <row r="1922" ht="12">
      <c r="D1922" s="335"/>
    </row>
    <row r="1923" ht="12">
      <c r="D1923" s="335"/>
    </row>
    <row r="1924" ht="12">
      <c r="D1924" s="335"/>
    </row>
    <row r="1925" ht="12">
      <c r="D1925" s="335"/>
    </row>
    <row r="1926" ht="12">
      <c r="D1926" s="335"/>
    </row>
    <row r="1927" ht="12">
      <c r="D1927" s="335"/>
    </row>
    <row r="1928" ht="12">
      <c r="D1928" s="335"/>
    </row>
    <row r="1929" ht="12">
      <c r="D1929" s="335"/>
    </row>
    <row r="1930" ht="12">
      <c r="D1930" s="335"/>
    </row>
    <row r="1931" ht="12">
      <c r="D1931" s="335"/>
    </row>
    <row r="1932" ht="12">
      <c r="D1932" s="335"/>
    </row>
    <row r="1933" ht="12">
      <c r="D1933" s="335"/>
    </row>
    <row r="1934" ht="12">
      <c r="D1934" s="335"/>
    </row>
    <row r="1935" ht="12">
      <c r="D1935" s="335"/>
    </row>
    <row r="1936" ht="12">
      <c r="D1936" s="335"/>
    </row>
    <row r="1937" ht="12">
      <c r="D1937" s="335"/>
    </row>
    <row r="1938" ht="12">
      <c r="D1938" s="335"/>
    </row>
    <row r="1939" ht="12">
      <c r="D1939" s="335"/>
    </row>
    <row r="1940" ht="12">
      <c r="D1940" s="335"/>
    </row>
    <row r="1941" ht="12">
      <c r="D1941" s="335"/>
    </row>
    <row r="1942" ht="12">
      <c r="D1942" s="335"/>
    </row>
    <row r="1943" ht="12">
      <c r="D1943" s="335"/>
    </row>
    <row r="1944" ht="12">
      <c r="D1944" s="335"/>
    </row>
    <row r="1945" ht="12">
      <c r="D1945" s="335"/>
    </row>
    <row r="1946" ht="12">
      <c r="D1946" s="335"/>
    </row>
    <row r="1947" ht="12">
      <c r="D1947" s="335"/>
    </row>
    <row r="1948" ht="12">
      <c r="D1948" s="335"/>
    </row>
    <row r="1949" ht="12">
      <c r="D1949" s="335"/>
    </row>
    <row r="1950" ht="12">
      <c r="D1950" s="335"/>
    </row>
    <row r="1951" ht="12">
      <c r="D1951" s="335"/>
    </row>
    <row r="1952" ht="12">
      <c r="D1952" s="335"/>
    </row>
    <row r="1953" ht="12">
      <c r="D1953" s="335"/>
    </row>
    <row r="1954" ht="12">
      <c r="D1954" s="335"/>
    </row>
    <row r="1955" ht="12">
      <c r="D1955" s="335"/>
    </row>
    <row r="1956" ht="12">
      <c r="D1956" s="335"/>
    </row>
    <row r="1957" ht="12">
      <c r="D1957" s="335"/>
    </row>
    <row r="1958" ht="12">
      <c r="D1958" s="335"/>
    </row>
    <row r="1959" ht="12">
      <c r="D1959" s="335"/>
    </row>
    <row r="1960" ht="12">
      <c r="D1960" s="335"/>
    </row>
    <row r="1961" ht="12">
      <c r="D1961" s="335"/>
    </row>
    <row r="1962" ht="12">
      <c r="D1962" s="335"/>
    </row>
    <row r="1963" ht="12">
      <c r="D1963" s="335"/>
    </row>
    <row r="1964" ht="12">
      <c r="D1964" s="335"/>
    </row>
    <row r="1965" ht="12">
      <c r="D1965" s="335"/>
    </row>
    <row r="1966" ht="12">
      <c r="D1966" s="335"/>
    </row>
    <row r="1967" ht="12">
      <c r="D1967" s="335"/>
    </row>
    <row r="1968" ht="12">
      <c r="D1968" s="335"/>
    </row>
    <row r="1969" ht="12">
      <c r="D1969" s="335"/>
    </row>
    <row r="1970" ht="12">
      <c r="D1970" s="335"/>
    </row>
    <row r="1971" ht="12">
      <c r="D1971" s="335"/>
    </row>
    <row r="1972" ht="12">
      <c r="D1972" s="335"/>
    </row>
    <row r="1973" ht="12">
      <c r="D1973" s="335"/>
    </row>
    <row r="1974" ht="12">
      <c r="D1974" s="335"/>
    </row>
    <row r="1975" ht="12">
      <c r="D1975" s="335"/>
    </row>
    <row r="1976" ht="12">
      <c r="D1976" s="335"/>
    </row>
    <row r="1977" ht="12">
      <c r="D1977" s="335"/>
    </row>
    <row r="1978" ht="12">
      <c r="D1978" s="335"/>
    </row>
    <row r="1979" ht="12">
      <c r="D1979" s="335"/>
    </row>
    <row r="1980" ht="12">
      <c r="D1980" s="335"/>
    </row>
    <row r="1981" ht="12">
      <c r="D1981" s="335"/>
    </row>
    <row r="1982" ht="12">
      <c r="D1982" s="335"/>
    </row>
    <row r="1983" ht="12">
      <c r="D1983" s="335"/>
    </row>
    <row r="1984" ht="12">
      <c r="D1984" s="335"/>
    </row>
    <row r="1985" ht="12">
      <c r="D1985" s="335"/>
    </row>
    <row r="1986" ht="12">
      <c r="D1986" s="335"/>
    </row>
    <row r="1987" ht="12">
      <c r="D1987" s="335"/>
    </row>
    <row r="1988" ht="12">
      <c r="D1988" s="335"/>
    </row>
    <row r="1989" ht="12">
      <c r="D1989" s="335"/>
    </row>
    <row r="1990" ht="12">
      <c r="D1990" s="335"/>
    </row>
    <row r="1991" ht="12">
      <c r="D1991" s="335"/>
    </row>
    <row r="1992" ht="12">
      <c r="D1992" s="335"/>
    </row>
    <row r="1993" ht="12">
      <c r="D1993" s="335"/>
    </row>
    <row r="1994" ht="12">
      <c r="D1994" s="335"/>
    </row>
    <row r="1995" ht="12">
      <c r="D1995" s="335"/>
    </row>
    <row r="1996" ht="12">
      <c r="D1996" s="335"/>
    </row>
    <row r="1997" ht="12">
      <c r="D1997" s="335"/>
    </row>
    <row r="1998" ht="12">
      <c r="D1998" s="335"/>
    </row>
    <row r="1999" ht="12">
      <c r="D1999" s="335"/>
    </row>
    <row r="2000" ht="12">
      <c r="D2000" s="335"/>
    </row>
    <row r="2001" ht="12">
      <c r="D2001" s="335"/>
    </row>
    <row r="2002" ht="12">
      <c r="D2002" s="335"/>
    </row>
    <row r="2003" ht="12">
      <c r="D2003" s="335"/>
    </row>
    <row r="2004" ht="12">
      <c r="D2004" s="335"/>
    </row>
    <row r="2005" ht="12">
      <c r="D2005" s="335"/>
    </row>
    <row r="2006" ht="12">
      <c r="D2006" s="335"/>
    </row>
    <row r="2007" ht="12">
      <c r="D2007" s="335"/>
    </row>
    <row r="2008" ht="12">
      <c r="D2008" s="335"/>
    </row>
    <row r="2009" ht="12">
      <c r="D2009" s="335"/>
    </row>
    <row r="2010" ht="12">
      <c r="D2010" s="335"/>
    </row>
    <row r="2011" ht="12">
      <c r="D2011" s="335"/>
    </row>
    <row r="2012" ht="12">
      <c r="D2012" s="335"/>
    </row>
    <row r="2013" ht="12">
      <c r="D2013" s="335"/>
    </row>
    <row r="2014" ht="12">
      <c r="D2014" s="335"/>
    </row>
    <row r="2015" ht="12">
      <c r="D2015" s="335"/>
    </row>
    <row r="2016" ht="12">
      <c r="D2016" s="335"/>
    </row>
    <row r="2017" ht="12">
      <c r="D2017" s="335"/>
    </row>
    <row r="2018" ht="12">
      <c r="D2018" s="335"/>
    </row>
    <row r="2019" ht="12">
      <c r="D2019" s="335"/>
    </row>
    <row r="2020" ht="12">
      <c r="D2020" s="335"/>
    </row>
    <row r="2021" ht="12">
      <c r="D2021" s="335"/>
    </row>
    <row r="2022" ht="12">
      <c r="D2022" s="335"/>
    </row>
    <row r="2023" ht="12">
      <c r="D2023" s="335"/>
    </row>
    <row r="2024" ht="12">
      <c r="D2024" s="335"/>
    </row>
    <row r="2025" ht="12">
      <c r="D2025" s="335"/>
    </row>
    <row r="2026" ht="12">
      <c r="D2026" s="335"/>
    </row>
    <row r="2027" ht="12">
      <c r="D2027" s="335"/>
    </row>
    <row r="2028" ht="12">
      <c r="D2028" s="335"/>
    </row>
    <row r="2029" ht="12">
      <c r="D2029" s="335"/>
    </row>
    <row r="2030" ht="12">
      <c r="D2030" s="335"/>
    </row>
    <row r="2031" ht="12">
      <c r="D2031" s="335"/>
    </row>
    <row r="2032" ht="12">
      <c r="D2032" s="335"/>
    </row>
    <row r="2033" ht="12">
      <c r="D2033" s="335"/>
    </row>
    <row r="2034" ht="12">
      <c r="D2034" s="335"/>
    </row>
    <row r="2035" ht="12">
      <c r="D2035" s="335"/>
    </row>
    <row r="2036" ht="12">
      <c r="D2036" s="335"/>
    </row>
    <row r="2037" ht="12">
      <c r="D2037" s="335"/>
    </row>
    <row r="2038" ht="12">
      <c r="D2038" s="335"/>
    </row>
    <row r="2039" ht="12">
      <c r="D2039" s="335"/>
    </row>
    <row r="2040" ht="12">
      <c r="D2040" s="335"/>
    </row>
    <row r="2041" ht="12">
      <c r="D2041" s="335"/>
    </row>
    <row r="2042" ht="12">
      <c r="D2042" s="335"/>
    </row>
    <row r="2043" ht="12">
      <c r="D2043" s="335"/>
    </row>
    <row r="2044" ht="12">
      <c r="D2044" s="335"/>
    </row>
    <row r="2045" ht="12">
      <c r="D2045" s="335"/>
    </row>
    <row r="2046" ht="12">
      <c r="D2046" s="335"/>
    </row>
    <row r="2047" ht="12">
      <c r="D2047" s="335"/>
    </row>
    <row r="2048" ht="12">
      <c r="D2048" s="335"/>
    </row>
    <row r="2049" ht="12">
      <c r="D2049" s="335"/>
    </row>
    <row r="2050" ht="12">
      <c r="D2050" s="335"/>
    </row>
    <row r="2051" ht="12">
      <c r="D2051" s="335"/>
    </row>
    <row r="2052" ht="12">
      <c r="D2052" s="335"/>
    </row>
    <row r="2053" ht="12">
      <c r="D2053" s="335"/>
    </row>
    <row r="2054" ht="12">
      <c r="D2054" s="335"/>
    </row>
    <row r="2055" ht="12">
      <c r="D2055" s="335"/>
    </row>
    <row r="2056" ht="12">
      <c r="D2056" s="335"/>
    </row>
    <row r="2057" ht="12">
      <c r="D2057" s="335"/>
    </row>
    <row r="2058" ht="12">
      <c r="D2058" s="335"/>
    </row>
    <row r="2059" ht="12">
      <c r="D2059" s="335"/>
    </row>
    <row r="2060" ht="12">
      <c r="D2060" s="335"/>
    </row>
    <row r="2061" ht="12">
      <c r="D2061" s="335"/>
    </row>
    <row r="2062" ht="12">
      <c r="D2062" s="335"/>
    </row>
    <row r="2063" ht="12">
      <c r="D2063" s="335"/>
    </row>
    <row r="2064" ht="12">
      <c r="D2064" s="335"/>
    </row>
    <row r="2065" ht="12">
      <c r="D2065" s="335"/>
    </row>
    <row r="2066" ht="12">
      <c r="D2066" s="335"/>
    </row>
    <row r="2067" ht="12">
      <c r="D2067" s="335"/>
    </row>
    <row r="2068" ht="12">
      <c r="D2068" s="335"/>
    </row>
    <row r="2069" ht="12">
      <c r="D2069" s="335"/>
    </row>
    <row r="2070" ht="12">
      <c r="D2070" s="335"/>
    </row>
    <row r="2071" ht="12">
      <c r="D2071" s="335"/>
    </row>
    <row r="2072" ht="12">
      <c r="D2072" s="335"/>
    </row>
    <row r="2073" ht="12">
      <c r="D2073" s="335"/>
    </row>
    <row r="2074" ht="12">
      <c r="D2074" s="335"/>
    </row>
    <row r="2075" ht="12">
      <c r="D2075" s="335"/>
    </row>
    <row r="2076" ht="12">
      <c r="D2076" s="335"/>
    </row>
    <row r="2077" ht="12">
      <c r="D2077" s="335"/>
    </row>
    <row r="2078" ht="12">
      <c r="D2078" s="335"/>
    </row>
    <row r="2079" ht="12">
      <c r="D2079" s="335"/>
    </row>
    <row r="2080" ht="12">
      <c r="D2080" s="335"/>
    </row>
    <row r="2081" ht="12">
      <c r="D2081" s="335"/>
    </row>
    <row r="2082" ht="12">
      <c r="D2082" s="335"/>
    </row>
    <row r="2083" ht="12">
      <c r="D2083" s="335"/>
    </row>
    <row r="2084" ht="12">
      <c r="D2084" s="335"/>
    </row>
    <row r="2085" ht="12">
      <c r="D2085" s="335"/>
    </row>
    <row r="2086" ht="12">
      <c r="D2086" s="335"/>
    </row>
    <row r="2087" ht="12">
      <c r="D2087" s="335"/>
    </row>
    <row r="2088" ht="12">
      <c r="D2088" s="335"/>
    </row>
    <row r="2089" ht="12">
      <c r="D2089" s="335"/>
    </row>
    <row r="2090" ht="12">
      <c r="D2090" s="335"/>
    </row>
    <row r="2091" ht="12">
      <c r="D2091" s="335"/>
    </row>
    <row r="2092" ht="12">
      <c r="D2092" s="335"/>
    </row>
    <row r="2093" ht="12">
      <c r="D2093" s="335"/>
    </row>
    <row r="2094" ht="12">
      <c r="D2094" s="335"/>
    </row>
    <row r="2095" ht="12">
      <c r="D2095" s="335"/>
    </row>
    <row r="2096" ht="12">
      <c r="D2096" s="335"/>
    </row>
    <row r="2097" ht="12">
      <c r="D2097" s="335"/>
    </row>
    <row r="2098" ht="12">
      <c r="D2098" s="335"/>
    </row>
    <row r="2099" ht="12">
      <c r="D2099" s="335"/>
    </row>
    <row r="2100" ht="12">
      <c r="D2100" s="335"/>
    </row>
    <row r="2101" ht="12">
      <c r="D2101" s="335"/>
    </row>
    <row r="2102" ht="12">
      <c r="D2102" s="335"/>
    </row>
    <row r="2103" ht="12">
      <c r="D2103" s="335"/>
    </row>
    <row r="2104" ht="12">
      <c r="D2104" s="335"/>
    </row>
    <row r="2105" ht="12">
      <c r="D2105" s="335"/>
    </row>
    <row r="2106" ht="12">
      <c r="D2106" s="335"/>
    </row>
    <row r="2107" ht="12">
      <c r="D2107" s="335"/>
    </row>
    <row r="2108" ht="12">
      <c r="D2108" s="335"/>
    </row>
    <row r="2109" ht="12">
      <c r="D2109" s="335"/>
    </row>
    <row r="2110" ht="12">
      <c r="D2110" s="335"/>
    </row>
    <row r="2111" ht="12">
      <c r="D2111" s="335"/>
    </row>
    <row r="2112" ht="12">
      <c r="D2112" s="335"/>
    </row>
    <row r="2113" ht="12">
      <c r="D2113" s="335"/>
    </row>
    <row r="2114" ht="12">
      <c r="D2114" s="335"/>
    </row>
    <row r="2115" ht="12">
      <c r="D2115" s="335"/>
    </row>
    <row r="2116" ht="12">
      <c r="D2116" s="335"/>
    </row>
    <row r="2117" ht="12">
      <c r="D2117" s="335"/>
    </row>
    <row r="2118" ht="12">
      <c r="D2118" s="335"/>
    </row>
    <row r="2119" ht="12">
      <c r="D2119" s="335"/>
    </row>
    <row r="2120" ht="12">
      <c r="D2120" s="335"/>
    </row>
    <row r="2121" ht="12">
      <c r="D2121" s="335"/>
    </row>
    <row r="2122" ht="12">
      <c r="D2122" s="335"/>
    </row>
    <row r="2123" ht="12">
      <c r="D2123" s="335"/>
    </row>
    <row r="2124" ht="12">
      <c r="D2124" s="335"/>
    </row>
    <row r="2125" ht="12">
      <c r="D2125" s="335"/>
    </row>
    <row r="2126" ht="12">
      <c r="D2126" s="335"/>
    </row>
    <row r="2127" ht="12">
      <c r="D2127" s="335"/>
    </row>
    <row r="2128" ht="12">
      <c r="D2128" s="335"/>
    </row>
    <row r="2129" ht="12">
      <c r="D2129" s="335"/>
    </row>
    <row r="2130" ht="12">
      <c r="D2130" s="335"/>
    </row>
    <row r="2131" ht="12">
      <c r="D2131" s="335"/>
    </row>
    <row r="2132" ht="12">
      <c r="D2132" s="335"/>
    </row>
    <row r="2133" ht="12">
      <c r="D2133" s="335"/>
    </row>
    <row r="2134" ht="12">
      <c r="D2134" s="335"/>
    </row>
    <row r="2135" ht="12">
      <c r="D2135" s="335"/>
    </row>
    <row r="2136" ht="12">
      <c r="D2136" s="335"/>
    </row>
    <row r="2137" ht="12">
      <c r="D2137" s="335"/>
    </row>
    <row r="2138" ht="12">
      <c r="D2138" s="335"/>
    </row>
    <row r="2139" ht="12">
      <c r="D2139" s="335"/>
    </row>
    <row r="2140" ht="12">
      <c r="D2140" s="335"/>
    </row>
    <row r="2141" ht="12">
      <c r="D2141" s="335"/>
    </row>
    <row r="2142" ht="12">
      <c r="D2142" s="335"/>
    </row>
    <row r="2143" ht="12">
      <c r="D2143" s="335"/>
    </row>
    <row r="2144" ht="12">
      <c r="D2144" s="335"/>
    </row>
    <row r="2145" ht="12">
      <c r="D2145" s="335"/>
    </row>
    <row r="2146" ht="12">
      <c r="D2146" s="335"/>
    </row>
    <row r="2147" ht="12">
      <c r="D2147" s="335"/>
    </row>
    <row r="2148" ht="12">
      <c r="D2148" s="335"/>
    </row>
    <row r="2149" ht="12">
      <c r="D2149" s="335"/>
    </row>
    <row r="2150" ht="12">
      <c r="D2150" s="335"/>
    </row>
    <row r="2151" ht="12">
      <c r="D2151" s="335"/>
    </row>
    <row r="2152" ht="12">
      <c r="D2152" s="335"/>
    </row>
    <row r="2153" ht="12">
      <c r="D2153" s="335"/>
    </row>
    <row r="2154" ht="12">
      <c r="D2154" s="335"/>
    </row>
    <row r="2155" ht="12">
      <c r="D2155" s="335"/>
    </row>
    <row r="2156" ht="12">
      <c r="D2156" s="335"/>
    </row>
    <row r="2157" ht="12">
      <c r="D2157" s="335"/>
    </row>
    <row r="2158" ht="12">
      <c r="D2158" s="335"/>
    </row>
    <row r="2159" ht="12">
      <c r="D2159" s="335"/>
    </row>
    <row r="2160" ht="12">
      <c r="D2160" s="335"/>
    </row>
    <row r="2161" ht="12">
      <c r="D2161" s="335"/>
    </row>
    <row r="2162" ht="12">
      <c r="D2162" s="335"/>
    </row>
    <row r="2163" ht="12">
      <c r="D2163" s="335"/>
    </row>
    <row r="2164" ht="12">
      <c r="D2164" s="335"/>
    </row>
    <row r="2165" ht="12">
      <c r="D2165" s="335"/>
    </row>
    <row r="2166" ht="12">
      <c r="D2166" s="335"/>
    </row>
    <row r="2167" ht="12">
      <c r="D2167" s="335"/>
    </row>
    <row r="2168" ht="12">
      <c r="D2168" s="335"/>
    </row>
    <row r="2169" ht="12">
      <c r="D2169" s="335"/>
    </row>
    <row r="2170" ht="12">
      <c r="D2170" s="335"/>
    </row>
    <row r="2171" ht="12">
      <c r="D2171" s="335"/>
    </row>
    <row r="2172" ht="12">
      <c r="D2172" s="335"/>
    </row>
    <row r="2173" ht="12">
      <c r="D2173" s="335"/>
    </row>
    <row r="2174" ht="12">
      <c r="D2174" s="335"/>
    </row>
    <row r="2175" ht="12">
      <c r="D2175" s="335"/>
    </row>
    <row r="2176" ht="12">
      <c r="D2176" s="335"/>
    </row>
    <row r="2177" ht="12">
      <c r="D2177" s="335"/>
    </row>
    <row r="2178" ht="12">
      <c r="D2178" s="335"/>
    </row>
    <row r="2179" ht="12">
      <c r="D2179" s="335"/>
    </row>
    <row r="2180" ht="12">
      <c r="D2180" s="335"/>
    </row>
    <row r="2181" ht="12">
      <c r="D2181" s="335"/>
    </row>
    <row r="2182" ht="12">
      <c r="D2182" s="335"/>
    </row>
    <row r="2183" ht="12">
      <c r="D2183" s="335"/>
    </row>
    <row r="2184" ht="12">
      <c r="D2184" s="335"/>
    </row>
    <row r="2185" ht="12">
      <c r="D2185" s="335"/>
    </row>
    <row r="2186" ht="12">
      <c r="D2186" s="335"/>
    </row>
    <row r="2187" ht="12">
      <c r="D2187" s="335"/>
    </row>
    <row r="2188" ht="12">
      <c r="D2188" s="335"/>
    </row>
    <row r="2189" ht="12">
      <c r="D2189" s="335"/>
    </row>
    <row r="2190" ht="12">
      <c r="D2190" s="335"/>
    </row>
    <row r="2191" ht="12">
      <c r="D2191" s="335"/>
    </row>
    <row r="2192" ht="12">
      <c r="D2192" s="335"/>
    </row>
    <row r="2193" ht="12">
      <c r="D2193" s="335"/>
    </row>
    <row r="2194" ht="12">
      <c r="D2194" s="335"/>
    </row>
    <row r="2195" ht="12">
      <c r="D2195" s="335"/>
    </row>
    <row r="2196" ht="12">
      <c r="D2196" s="335"/>
    </row>
    <row r="2197" ht="12">
      <c r="D2197" s="335"/>
    </row>
    <row r="2198" ht="12">
      <c r="D2198" s="335"/>
    </row>
    <row r="2199" ht="12">
      <c r="D2199" s="335"/>
    </row>
    <row r="2200" ht="12">
      <c r="D2200" s="335"/>
    </row>
    <row r="2201" ht="12">
      <c r="D2201" s="335"/>
    </row>
    <row r="2202" ht="12">
      <c r="D2202" s="335"/>
    </row>
    <row r="2203" ht="12">
      <c r="D2203" s="335"/>
    </row>
    <row r="2204" ht="12">
      <c r="D2204" s="335"/>
    </row>
    <row r="2205" ht="12">
      <c r="D2205" s="335"/>
    </row>
    <row r="2206" ht="12">
      <c r="D2206" s="335"/>
    </row>
    <row r="2207" ht="12">
      <c r="D2207" s="335"/>
    </row>
    <row r="2208" ht="12">
      <c r="D2208" s="335"/>
    </row>
    <row r="2209" ht="12">
      <c r="D2209" s="335"/>
    </row>
    <row r="2210" ht="12">
      <c r="D2210" s="335"/>
    </row>
    <row r="2211" ht="12">
      <c r="D2211" s="335"/>
    </row>
    <row r="2212" ht="12">
      <c r="D2212" s="335"/>
    </row>
    <row r="2213" ht="12">
      <c r="D2213" s="335"/>
    </row>
    <row r="2214" ht="12">
      <c r="D2214" s="335"/>
    </row>
    <row r="2215" ht="12">
      <c r="D2215" s="335"/>
    </row>
    <row r="2216" ht="12">
      <c r="D2216" s="335"/>
    </row>
    <row r="2217" ht="12">
      <c r="D2217" s="335"/>
    </row>
    <row r="2218" ht="12">
      <c r="D2218" s="335"/>
    </row>
    <row r="2219" ht="12">
      <c r="D2219" s="335"/>
    </row>
    <row r="2220" ht="12">
      <c r="D2220" s="335"/>
    </row>
    <row r="2221" ht="12">
      <c r="D2221" s="335"/>
    </row>
    <row r="2222" ht="12">
      <c r="D2222" s="335"/>
    </row>
    <row r="2223" ht="12">
      <c r="D2223" s="335"/>
    </row>
    <row r="2224" ht="12">
      <c r="D2224" s="335"/>
    </row>
    <row r="2225" ht="12">
      <c r="D2225" s="335"/>
    </row>
    <row r="2226" ht="12">
      <c r="D2226" s="335"/>
    </row>
    <row r="2227" ht="12">
      <c r="D2227" s="335"/>
    </row>
    <row r="2228" ht="12">
      <c r="D2228" s="335"/>
    </row>
    <row r="2229" ht="12">
      <c r="D2229" s="335"/>
    </row>
    <row r="2230" ht="12">
      <c r="D2230" s="335"/>
    </row>
    <row r="2231" ht="12">
      <c r="D2231" s="335"/>
    </row>
    <row r="2232" ht="12">
      <c r="D2232" s="335"/>
    </row>
    <row r="2233" ht="12">
      <c r="D2233" s="335"/>
    </row>
    <row r="2234" ht="12">
      <c r="D2234" s="335"/>
    </row>
    <row r="2235" ht="12">
      <c r="D2235" s="335"/>
    </row>
    <row r="2236" ht="12">
      <c r="D2236" s="335"/>
    </row>
    <row r="2237" ht="12">
      <c r="D2237" s="335"/>
    </row>
    <row r="2238" ht="12">
      <c r="D2238" s="335"/>
    </row>
    <row r="2239" ht="12">
      <c r="D2239" s="335"/>
    </row>
    <row r="2240" ht="12">
      <c r="D2240" s="335"/>
    </row>
    <row r="2241" ht="12">
      <c r="D2241" s="335"/>
    </row>
    <row r="2242" ht="12">
      <c r="D2242" s="335"/>
    </row>
    <row r="2243" ht="12">
      <c r="D2243" s="335"/>
    </row>
    <row r="2244" ht="12">
      <c r="D2244" s="335"/>
    </row>
    <row r="2245" ht="12">
      <c r="D2245" s="335"/>
    </row>
    <row r="2246" ht="12">
      <c r="D2246" s="335"/>
    </row>
    <row r="2247" ht="12">
      <c r="D2247" s="335"/>
    </row>
    <row r="2248" ht="12">
      <c r="D2248" s="335"/>
    </row>
    <row r="2249" ht="12">
      <c r="D2249" s="335"/>
    </row>
    <row r="2250" ht="12">
      <c r="D2250" s="335"/>
    </row>
    <row r="2251" ht="12">
      <c r="D2251" s="335"/>
    </row>
    <row r="2252" ht="12">
      <c r="D2252" s="335"/>
    </row>
    <row r="2253" ht="12">
      <c r="D2253" s="335"/>
    </row>
    <row r="2254" ht="12">
      <c r="D2254" s="335"/>
    </row>
    <row r="2255" ht="12">
      <c r="D2255" s="335"/>
    </row>
    <row r="2256" ht="12">
      <c r="D2256" s="335"/>
    </row>
    <row r="2257" ht="12">
      <c r="D2257" s="335"/>
    </row>
    <row r="2258" ht="12">
      <c r="D2258" s="335"/>
    </row>
    <row r="2259" ht="12">
      <c r="D2259" s="335"/>
    </row>
    <row r="2260" ht="12">
      <c r="D2260" s="335"/>
    </row>
    <row r="2261" ht="12">
      <c r="D2261" s="335"/>
    </row>
    <row r="2262" ht="12">
      <c r="D2262" s="335"/>
    </row>
    <row r="2263" ht="12">
      <c r="D2263" s="335"/>
    </row>
    <row r="2264" ht="12">
      <c r="D2264" s="335"/>
    </row>
    <row r="2265" ht="12">
      <c r="D2265" s="335"/>
    </row>
    <row r="2266" ht="12">
      <c r="D2266" s="335"/>
    </row>
    <row r="2267" ht="12">
      <c r="D2267" s="335"/>
    </row>
    <row r="2268" ht="12">
      <c r="D2268" s="335"/>
    </row>
    <row r="2269" ht="12">
      <c r="D2269" s="335"/>
    </row>
    <row r="2270" ht="12">
      <c r="D2270" s="335"/>
    </row>
    <row r="2271" ht="12">
      <c r="D2271" s="335"/>
    </row>
    <row r="2272" ht="12">
      <c r="D2272" s="335"/>
    </row>
    <row r="2273" ht="12">
      <c r="D2273" s="335"/>
    </row>
    <row r="2274" ht="12">
      <c r="D2274" s="335"/>
    </row>
    <row r="2275" ht="12">
      <c r="D2275" s="335"/>
    </row>
    <row r="2276" ht="12">
      <c r="D2276" s="335"/>
    </row>
    <row r="2277" ht="12">
      <c r="D2277" s="335"/>
    </row>
    <row r="2278" ht="12">
      <c r="D2278" s="335"/>
    </row>
    <row r="2279" ht="12">
      <c r="D2279" s="335"/>
    </row>
    <row r="2280" ht="12">
      <c r="D2280" s="335"/>
    </row>
    <row r="2281" ht="12">
      <c r="D2281" s="335"/>
    </row>
    <row r="2282" ht="12">
      <c r="D2282" s="335"/>
    </row>
    <row r="2283" ht="12">
      <c r="D2283" s="335"/>
    </row>
    <row r="2284" ht="12">
      <c r="D2284" s="335"/>
    </row>
    <row r="2285" ht="12">
      <c r="D2285" s="335"/>
    </row>
    <row r="2286" ht="12">
      <c r="D2286" s="335"/>
    </row>
    <row r="2287" ht="12">
      <c r="D2287" s="335"/>
    </row>
    <row r="2288" ht="12">
      <c r="D2288" s="335"/>
    </row>
    <row r="2289" ht="12">
      <c r="D2289" s="335"/>
    </row>
    <row r="2290" ht="12">
      <c r="D2290" s="335"/>
    </row>
    <row r="2291" ht="12">
      <c r="D2291" s="335"/>
    </row>
    <row r="2292" ht="12">
      <c r="D2292" s="335"/>
    </row>
    <row r="2293" ht="12">
      <c r="D2293" s="335"/>
    </row>
    <row r="2294" ht="12">
      <c r="D2294" s="335"/>
    </row>
    <row r="2295" ht="12">
      <c r="D2295" s="335"/>
    </row>
    <row r="2296" ht="12">
      <c r="D2296" s="335"/>
    </row>
    <row r="2297" ht="12">
      <c r="D2297" s="335"/>
    </row>
    <row r="2298" ht="12">
      <c r="D2298" s="335"/>
    </row>
    <row r="2299" ht="12">
      <c r="D2299" s="335"/>
    </row>
    <row r="2300" ht="12">
      <c r="D2300" s="335"/>
    </row>
    <row r="2301" ht="12">
      <c r="D2301" s="335"/>
    </row>
    <row r="2302" ht="12">
      <c r="D2302" s="335"/>
    </row>
    <row r="2303" ht="12">
      <c r="D2303" s="335"/>
    </row>
    <row r="2304" ht="12">
      <c r="D2304" s="335"/>
    </row>
    <row r="2305" ht="12">
      <c r="D2305" s="335"/>
    </row>
    <row r="2306" ht="12">
      <c r="D2306" s="335"/>
    </row>
    <row r="2307" ht="12">
      <c r="D2307" s="335"/>
    </row>
    <row r="2308" ht="12">
      <c r="D2308" s="335"/>
    </row>
    <row r="2309" ht="12">
      <c r="D2309" s="335"/>
    </row>
    <row r="2310" ht="12">
      <c r="D2310" s="335"/>
    </row>
    <row r="2311" ht="12">
      <c r="D2311" s="335"/>
    </row>
    <row r="2312" ht="12">
      <c r="D2312" s="335"/>
    </row>
    <row r="2313" ht="12">
      <c r="D2313" s="335"/>
    </row>
    <row r="2314" ht="12">
      <c r="D2314" s="335"/>
    </row>
    <row r="2315" ht="12">
      <c r="D2315" s="335"/>
    </row>
    <row r="2316" ht="12">
      <c r="D2316" s="335"/>
    </row>
    <row r="2317" ht="12">
      <c r="D2317" s="335"/>
    </row>
    <row r="2318" ht="12">
      <c r="D2318" s="335"/>
    </row>
    <row r="2319" ht="12">
      <c r="D2319" s="335"/>
    </row>
    <row r="2320" ht="12">
      <c r="D2320" s="335"/>
    </row>
    <row r="2321" ht="12">
      <c r="D2321" s="335"/>
    </row>
    <row r="2322" ht="12">
      <c r="D2322" s="335"/>
    </row>
    <row r="2323" ht="12">
      <c r="D2323" s="335"/>
    </row>
    <row r="2324" ht="12">
      <c r="D2324" s="335"/>
    </row>
    <row r="2325" ht="12">
      <c r="D2325" s="335"/>
    </row>
    <row r="2326" ht="12">
      <c r="D2326" s="335"/>
    </row>
    <row r="2327" ht="12">
      <c r="D2327" s="335"/>
    </row>
    <row r="2328" ht="12">
      <c r="D2328" s="335"/>
    </row>
    <row r="2329" ht="12">
      <c r="D2329" s="335"/>
    </row>
    <row r="2330" ht="12">
      <c r="D2330" s="335"/>
    </row>
    <row r="2331" ht="12">
      <c r="D2331" s="335"/>
    </row>
    <row r="2332" ht="12">
      <c r="D2332" s="335"/>
    </row>
    <row r="2333" ht="12">
      <c r="D2333" s="335"/>
    </row>
    <row r="2334" ht="12">
      <c r="D2334" s="335"/>
    </row>
    <row r="2335" ht="12">
      <c r="D2335" s="335"/>
    </row>
    <row r="2336" ht="12">
      <c r="D2336" s="335"/>
    </row>
    <row r="2337" ht="12">
      <c r="D2337" s="335"/>
    </row>
    <row r="2338" ht="12">
      <c r="D2338" s="335"/>
    </row>
    <row r="2339" ht="12">
      <c r="D2339" s="335"/>
    </row>
    <row r="2340" ht="12">
      <c r="D2340" s="335"/>
    </row>
    <row r="2341" ht="12">
      <c r="D2341" s="335"/>
    </row>
    <row r="2342" ht="12">
      <c r="D2342" s="335"/>
    </row>
    <row r="2343" ht="12">
      <c r="D2343" s="335"/>
    </row>
    <row r="2344" ht="12">
      <c r="D2344" s="335"/>
    </row>
    <row r="2345" ht="12">
      <c r="D2345" s="335"/>
    </row>
    <row r="2346" ht="12">
      <c r="D2346" s="335"/>
    </row>
    <row r="2347" ht="12">
      <c r="D2347" s="335"/>
    </row>
    <row r="2348" ht="12">
      <c r="D2348" s="335"/>
    </row>
    <row r="2349" ht="12">
      <c r="D2349" s="335"/>
    </row>
    <row r="2350" ht="12">
      <c r="D2350" s="335"/>
    </row>
    <row r="2351" ht="12">
      <c r="D2351" s="335"/>
    </row>
    <row r="2352" ht="12">
      <c r="D2352" s="335"/>
    </row>
    <row r="2353" ht="12">
      <c r="D2353" s="335"/>
    </row>
    <row r="2354" ht="12">
      <c r="D2354" s="335"/>
    </row>
    <row r="2355" ht="12">
      <c r="D2355" s="335"/>
    </row>
    <row r="2356" ht="12">
      <c r="D2356" s="335"/>
    </row>
    <row r="2357" ht="12">
      <c r="D2357" s="335"/>
    </row>
    <row r="2358" ht="12">
      <c r="D2358" s="335"/>
    </row>
    <row r="2359" ht="12">
      <c r="D2359" s="335"/>
    </row>
    <row r="2360" ht="12">
      <c r="D2360" s="335"/>
    </row>
    <row r="2361" ht="12">
      <c r="D2361" s="335"/>
    </row>
    <row r="2362" ht="12">
      <c r="D2362" s="335"/>
    </row>
    <row r="2363" ht="12">
      <c r="D2363" s="335"/>
    </row>
    <row r="2364" ht="12">
      <c r="D2364" s="335"/>
    </row>
    <row r="2365" ht="12">
      <c r="D2365" s="335"/>
    </row>
    <row r="2366" ht="12">
      <c r="D2366" s="335"/>
    </row>
    <row r="2367" ht="12">
      <c r="D2367" s="335"/>
    </row>
    <row r="2368" ht="12">
      <c r="D2368" s="335"/>
    </row>
    <row r="2369" ht="12">
      <c r="D2369" s="335"/>
    </row>
    <row r="2370" ht="12">
      <c r="D2370" s="335"/>
    </row>
    <row r="2371" ht="12">
      <c r="D2371" s="335"/>
    </row>
    <row r="2372" ht="12">
      <c r="D2372" s="335"/>
    </row>
    <row r="2373" ht="12">
      <c r="D2373" s="335"/>
    </row>
    <row r="2374" ht="12">
      <c r="D2374" s="335"/>
    </row>
    <row r="2375" ht="12">
      <c r="D2375" s="335"/>
    </row>
    <row r="2376" ht="12">
      <c r="D2376" s="335"/>
    </row>
    <row r="2377" ht="12">
      <c r="D2377" s="335"/>
    </row>
    <row r="2378" ht="12">
      <c r="D2378" s="335"/>
    </row>
    <row r="2379" ht="12">
      <c r="D2379" s="335"/>
    </row>
    <row r="2380" ht="12">
      <c r="D2380" s="335"/>
    </row>
    <row r="2381" ht="12">
      <c r="D2381" s="335"/>
    </row>
    <row r="2382" ht="12">
      <c r="D2382" s="335"/>
    </row>
    <row r="2383" ht="12">
      <c r="D2383" s="335"/>
    </row>
    <row r="2384" ht="12">
      <c r="D2384" s="335"/>
    </row>
    <row r="2385" ht="12">
      <c r="D2385" s="335"/>
    </row>
    <row r="2386" ht="12">
      <c r="D2386" s="335"/>
    </row>
    <row r="2387" ht="12">
      <c r="D2387" s="335"/>
    </row>
    <row r="2388" ht="12">
      <c r="D2388" s="335"/>
    </row>
    <row r="2389" ht="12">
      <c r="D2389" s="335"/>
    </row>
    <row r="2390" ht="12">
      <c r="D2390" s="335"/>
    </row>
    <row r="2391" ht="12">
      <c r="D2391" s="335"/>
    </row>
    <row r="2392" ht="12">
      <c r="D2392" s="335"/>
    </row>
    <row r="2393" ht="12">
      <c r="D2393" s="335"/>
    </row>
    <row r="2394" ht="12">
      <c r="D2394" s="335"/>
    </row>
    <row r="2395" ht="12">
      <c r="D2395" s="335"/>
    </row>
    <row r="2396" ht="12">
      <c r="D2396" s="335"/>
    </row>
    <row r="2397" ht="12">
      <c r="D2397" s="335"/>
    </row>
    <row r="2398" ht="12">
      <c r="D2398" s="335"/>
    </row>
    <row r="2399" ht="12">
      <c r="D2399" s="335"/>
    </row>
    <row r="2400" ht="12">
      <c r="D2400" s="335"/>
    </row>
    <row r="2401" ht="12">
      <c r="D2401" s="335"/>
    </row>
    <row r="2402" ht="12">
      <c r="D2402" s="335"/>
    </row>
    <row r="2403" ht="12">
      <c r="D2403" s="335"/>
    </row>
    <row r="2404" ht="12">
      <c r="D2404" s="335"/>
    </row>
    <row r="2405" ht="12">
      <c r="D2405" s="335"/>
    </row>
    <row r="2406" ht="12">
      <c r="D2406" s="335"/>
    </row>
    <row r="2407" ht="12">
      <c r="D2407" s="335"/>
    </row>
    <row r="2408" ht="12">
      <c r="D2408" s="335"/>
    </row>
    <row r="2409" ht="12">
      <c r="D2409" s="335"/>
    </row>
    <row r="2410" ht="12">
      <c r="D2410" s="335"/>
    </row>
    <row r="2411" ht="12">
      <c r="D2411" s="335"/>
    </row>
    <row r="2412" ht="12">
      <c r="D2412" s="335"/>
    </row>
    <row r="2413" ht="12">
      <c r="D2413" s="335"/>
    </row>
    <row r="2414" ht="12">
      <c r="D2414" s="335"/>
    </row>
    <row r="2415" ht="12">
      <c r="D2415" s="335"/>
    </row>
    <row r="2416" ht="12">
      <c r="D2416" s="335"/>
    </row>
    <row r="2417" ht="12">
      <c r="D2417" s="335"/>
    </row>
    <row r="2418" ht="12">
      <c r="D2418" s="335"/>
    </row>
    <row r="2419" ht="12">
      <c r="D2419" s="335"/>
    </row>
    <row r="2420" ht="12">
      <c r="D2420" s="335"/>
    </row>
    <row r="2421" ht="12">
      <c r="D2421" s="335"/>
    </row>
    <row r="2422" ht="12">
      <c r="D2422" s="335"/>
    </row>
    <row r="2423" ht="12">
      <c r="D2423" s="335"/>
    </row>
    <row r="2424" ht="12">
      <c r="D2424" s="335"/>
    </row>
    <row r="2425" ht="12">
      <c r="D2425" s="335"/>
    </row>
    <row r="2426" ht="12">
      <c r="D2426" s="335"/>
    </row>
    <row r="2427" ht="12">
      <c r="D2427" s="335"/>
    </row>
    <row r="2428" ht="12">
      <c r="D2428" s="335"/>
    </row>
    <row r="2429" ht="12">
      <c r="D2429" s="335"/>
    </row>
    <row r="2430" ht="12">
      <c r="D2430" s="335"/>
    </row>
    <row r="2431" ht="12">
      <c r="D2431" s="335"/>
    </row>
    <row r="2432" ht="12">
      <c r="D2432" s="335"/>
    </row>
    <row r="2433" ht="12">
      <c r="D2433" s="335"/>
    </row>
    <row r="2434" ht="12">
      <c r="D2434" s="335"/>
    </row>
    <row r="2435" ht="12">
      <c r="D2435" s="335"/>
    </row>
    <row r="2436" ht="12">
      <c r="D2436" s="335"/>
    </row>
    <row r="2437" ht="12">
      <c r="D2437" s="335"/>
    </row>
    <row r="2438" ht="12">
      <c r="D2438" s="335"/>
    </row>
    <row r="2439" ht="12">
      <c r="D2439" s="335"/>
    </row>
    <row r="2440" ht="12">
      <c r="D2440" s="335"/>
    </row>
    <row r="2441" ht="12">
      <c r="D2441" s="335"/>
    </row>
    <row r="2442" ht="12">
      <c r="D2442" s="335"/>
    </row>
    <row r="2443" ht="12">
      <c r="D2443" s="335"/>
    </row>
    <row r="2444" ht="12">
      <c r="D2444" s="335"/>
    </row>
    <row r="2445" ht="12">
      <c r="D2445" s="335"/>
    </row>
    <row r="2446" ht="12">
      <c r="D2446" s="335"/>
    </row>
    <row r="2447" ht="12">
      <c r="D2447" s="335"/>
    </row>
    <row r="2448" ht="12">
      <c r="D2448" s="335"/>
    </row>
    <row r="2449" ht="12">
      <c r="D2449" s="335"/>
    </row>
    <row r="2450" ht="12">
      <c r="D2450" s="335"/>
    </row>
    <row r="2451" ht="12">
      <c r="D2451" s="335"/>
    </row>
    <row r="2452" ht="12">
      <c r="D2452" s="335"/>
    </row>
    <row r="2453" ht="12">
      <c r="D2453" s="335"/>
    </row>
    <row r="2454" ht="12">
      <c r="D2454" s="335"/>
    </row>
    <row r="2455" ht="12">
      <c r="D2455" s="335"/>
    </row>
    <row r="2456" ht="12">
      <c r="D2456" s="335"/>
    </row>
    <row r="2457" ht="12">
      <c r="D2457" s="335"/>
    </row>
    <row r="2458" ht="12">
      <c r="D2458" s="335"/>
    </row>
    <row r="2459" ht="12">
      <c r="D2459" s="335"/>
    </row>
    <row r="2460" ht="12">
      <c r="D2460" s="335"/>
    </row>
    <row r="2461" ht="12">
      <c r="D2461" s="335"/>
    </row>
    <row r="2462" ht="12">
      <c r="D2462" s="335"/>
    </row>
    <row r="2463" ht="12">
      <c r="D2463" s="335"/>
    </row>
    <row r="2464" ht="12">
      <c r="D2464" s="335"/>
    </row>
    <row r="2465" ht="12">
      <c r="D2465" s="335"/>
    </row>
    <row r="2466" ht="12">
      <c r="D2466" s="335"/>
    </row>
    <row r="2467" ht="12">
      <c r="D2467" s="335"/>
    </row>
    <row r="2468" ht="12">
      <c r="D2468" s="335"/>
    </row>
    <row r="2469" ht="12">
      <c r="D2469" s="335"/>
    </row>
    <row r="2470" ht="12">
      <c r="D2470" s="335"/>
    </row>
    <row r="2471" ht="12">
      <c r="D2471" s="335"/>
    </row>
    <row r="2472" ht="12">
      <c r="D2472" s="335"/>
    </row>
    <row r="2473" ht="12">
      <c r="D2473" s="335"/>
    </row>
    <row r="2474" ht="12">
      <c r="D2474" s="335"/>
    </row>
    <row r="2475" ht="12">
      <c r="D2475" s="335"/>
    </row>
    <row r="2476" ht="12">
      <c r="D2476" s="335"/>
    </row>
    <row r="2477" ht="12">
      <c r="D2477" s="335"/>
    </row>
    <row r="2478" ht="12">
      <c r="D2478" s="335"/>
    </row>
    <row r="2479" ht="12">
      <c r="D2479" s="335"/>
    </row>
    <row r="2480" ht="12">
      <c r="D2480" s="335"/>
    </row>
    <row r="2481" ht="12">
      <c r="D2481" s="335"/>
    </row>
    <row r="2482" ht="12">
      <c r="D2482" s="335"/>
    </row>
    <row r="2483" ht="12">
      <c r="D2483" s="335"/>
    </row>
    <row r="2484" ht="12">
      <c r="D2484" s="335"/>
    </row>
    <row r="2485" ht="12">
      <c r="D2485" s="335"/>
    </row>
    <row r="2486" ht="12">
      <c r="D2486" s="335"/>
    </row>
    <row r="2487" ht="12">
      <c r="D2487" s="335"/>
    </row>
    <row r="2488" ht="12">
      <c r="D2488" s="335"/>
    </row>
    <row r="2489" ht="12">
      <c r="D2489" s="335"/>
    </row>
    <row r="2490" ht="12">
      <c r="D2490" s="335"/>
    </row>
    <row r="2491" ht="12">
      <c r="D2491" s="335"/>
    </row>
    <row r="2492" ht="12">
      <c r="D2492" s="335"/>
    </row>
    <row r="2493" ht="12">
      <c r="D2493" s="335"/>
    </row>
    <row r="2494" ht="12">
      <c r="D2494" s="335"/>
    </row>
    <row r="2495" ht="12">
      <c r="D2495" s="335"/>
    </row>
    <row r="2496" ht="12">
      <c r="D2496" s="335"/>
    </row>
    <row r="2497" ht="12">
      <c r="D2497" s="335"/>
    </row>
    <row r="2498" ht="12">
      <c r="D2498" s="335"/>
    </row>
    <row r="2499" ht="12">
      <c r="D2499" s="335"/>
    </row>
    <row r="2500" ht="12">
      <c r="D2500" s="335"/>
    </row>
    <row r="2501" ht="12">
      <c r="D2501" s="335"/>
    </row>
    <row r="2502" ht="12">
      <c r="D2502" s="335"/>
    </row>
    <row r="2503" ht="12">
      <c r="D2503" s="335"/>
    </row>
    <row r="2504" ht="12">
      <c r="D2504" s="335"/>
    </row>
    <row r="2505" ht="12">
      <c r="D2505" s="335"/>
    </row>
    <row r="2506" ht="12">
      <c r="D2506" s="335"/>
    </row>
    <row r="2507" ht="12">
      <c r="D2507" s="335"/>
    </row>
    <row r="2508" ht="12">
      <c r="D2508" s="335"/>
    </row>
    <row r="2509" ht="12">
      <c r="D2509" s="335"/>
    </row>
    <row r="2510" ht="12">
      <c r="D2510" s="335"/>
    </row>
    <row r="2511" ht="12">
      <c r="D2511" s="335"/>
    </row>
    <row r="2512" ht="12">
      <c r="D2512" s="335"/>
    </row>
    <row r="2513" ht="12">
      <c r="D2513" s="335"/>
    </row>
    <row r="2514" ht="12">
      <c r="D2514" s="335"/>
    </row>
    <row r="2515" ht="12">
      <c r="D2515" s="335"/>
    </row>
    <row r="2516" ht="12">
      <c r="D2516" s="335"/>
    </row>
    <row r="2517" ht="12">
      <c r="D2517" s="335"/>
    </row>
    <row r="2518" ht="12">
      <c r="D2518" s="335"/>
    </row>
    <row r="2519" ht="12">
      <c r="D2519" s="335"/>
    </row>
    <row r="2520" ht="12">
      <c r="D2520" s="335"/>
    </row>
    <row r="2521" ht="12">
      <c r="D2521" s="335"/>
    </row>
    <row r="2522" ht="12">
      <c r="D2522" s="335"/>
    </row>
    <row r="2523" ht="12">
      <c r="D2523" s="335"/>
    </row>
    <row r="2524" ht="12">
      <c r="D2524" s="335"/>
    </row>
    <row r="2525" ht="12">
      <c r="D2525" s="335"/>
    </row>
    <row r="2526" ht="12">
      <c r="D2526" s="335"/>
    </row>
    <row r="2527" ht="12">
      <c r="D2527" s="335"/>
    </row>
    <row r="2528" ht="12">
      <c r="D2528" s="335"/>
    </row>
    <row r="2529" ht="12">
      <c r="D2529" s="335"/>
    </row>
    <row r="2530" ht="12">
      <c r="D2530" s="335"/>
    </row>
    <row r="2531" ht="12">
      <c r="D2531" s="335"/>
    </row>
    <row r="2532" ht="12">
      <c r="D2532" s="335"/>
    </row>
    <row r="2533" ht="12">
      <c r="D2533" s="335"/>
    </row>
    <row r="2534" ht="12">
      <c r="D2534" s="335"/>
    </row>
    <row r="2535" ht="12">
      <c r="D2535" s="335"/>
    </row>
    <row r="2536" ht="12">
      <c r="D2536" s="335"/>
    </row>
    <row r="2537" ht="12">
      <c r="D2537" s="335"/>
    </row>
    <row r="2538" ht="12">
      <c r="D2538" s="335"/>
    </row>
    <row r="2539" ht="12">
      <c r="D2539" s="335"/>
    </row>
    <row r="2540" ht="12">
      <c r="D2540" s="335"/>
    </row>
    <row r="2541" ht="12">
      <c r="D2541" s="335"/>
    </row>
    <row r="2542" ht="12">
      <c r="D2542" s="335"/>
    </row>
    <row r="2543" ht="12">
      <c r="D2543" s="335"/>
    </row>
    <row r="2544" ht="12">
      <c r="D2544" s="335"/>
    </row>
    <row r="2545" ht="12">
      <c r="D2545" s="335"/>
    </row>
    <row r="2546" ht="12">
      <c r="D2546" s="335"/>
    </row>
    <row r="2547" ht="12">
      <c r="D2547" s="335"/>
    </row>
    <row r="2548" ht="12">
      <c r="D2548" s="335"/>
    </row>
    <row r="2549" ht="12">
      <c r="D2549" s="335"/>
    </row>
    <row r="2550" ht="12">
      <c r="D2550" s="335"/>
    </row>
    <row r="2551" ht="12">
      <c r="D2551" s="335"/>
    </row>
    <row r="2552" ht="12">
      <c r="D2552" s="335"/>
    </row>
    <row r="2553" ht="12">
      <c r="D2553" s="335"/>
    </row>
    <row r="2554" ht="12">
      <c r="D2554" s="335"/>
    </row>
    <row r="2555" ht="12">
      <c r="D2555" s="335"/>
    </row>
    <row r="2556" ht="12">
      <c r="D2556" s="335"/>
    </row>
    <row r="2557" ht="12">
      <c r="D2557" s="335"/>
    </row>
    <row r="2558" ht="12">
      <c r="D2558" s="335"/>
    </row>
    <row r="2559" ht="12">
      <c r="D2559" s="335"/>
    </row>
    <row r="2560" ht="12">
      <c r="D2560" s="335"/>
    </row>
    <row r="2561" ht="12">
      <c r="D2561" s="335"/>
    </row>
    <row r="2562" ht="12">
      <c r="D2562" s="335"/>
    </row>
    <row r="2563" ht="12">
      <c r="D2563" s="335"/>
    </row>
    <row r="2564" ht="12">
      <c r="D2564" s="335"/>
    </row>
    <row r="2565" ht="12">
      <c r="D2565" s="335"/>
    </row>
    <row r="2566" ht="12">
      <c r="D2566" s="335"/>
    </row>
    <row r="2567" ht="12">
      <c r="D2567" s="335"/>
    </row>
    <row r="2568" ht="12">
      <c r="D2568" s="335"/>
    </row>
    <row r="2569" ht="12">
      <c r="D2569" s="335"/>
    </row>
    <row r="2570" ht="12">
      <c r="D2570" s="335"/>
    </row>
    <row r="2571" ht="12">
      <c r="D2571" s="335"/>
    </row>
    <row r="2572" ht="12">
      <c r="D2572" s="335"/>
    </row>
    <row r="2573" ht="12">
      <c r="D2573" s="335"/>
    </row>
    <row r="2574" ht="12">
      <c r="D2574" s="335"/>
    </row>
    <row r="2575" ht="12">
      <c r="D2575" s="335"/>
    </row>
    <row r="2576" ht="12">
      <c r="D2576" s="335"/>
    </row>
    <row r="2577" ht="12">
      <c r="D2577" s="335"/>
    </row>
    <row r="2578" ht="12">
      <c r="D2578" s="335"/>
    </row>
    <row r="2579" ht="12">
      <c r="D2579" s="335"/>
    </row>
    <row r="2580" ht="12">
      <c r="D2580" s="335"/>
    </row>
    <row r="2581" ht="12">
      <c r="D2581" s="335"/>
    </row>
    <row r="2582" ht="12">
      <c r="D2582" s="335"/>
    </row>
    <row r="2583" ht="12">
      <c r="D2583" s="335"/>
    </row>
    <row r="2584" ht="12">
      <c r="D2584" s="335"/>
    </row>
    <row r="2585" ht="12">
      <c r="D2585" s="335"/>
    </row>
    <row r="2586" ht="12">
      <c r="D2586" s="335"/>
    </row>
    <row r="2587" ht="12">
      <c r="D2587" s="335"/>
    </row>
    <row r="2588" ht="12">
      <c r="D2588" s="335"/>
    </row>
    <row r="2589" ht="12">
      <c r="D2589" s="335"/>
    </row>
    <row r="2590" ht="12">
      <c r="D2590" s="335"/>
    </row>
    <row r="2591" ht="12">
      <c r="D2591" s="335"/>
    </row>
    <row r="2592" ht="12">
      <c r="D2592" s="335"/>
    </row>
    <row r="2593" ht="12">
      <c r="D2593" s="335"/>
    </row>
    <row r="2594" ht="12">
      <c r="D2594" s="335"/>
    </row>
    <row r="2595" ht="12">
      <c r="D2595" s="335"/>
    </row>
    <row r="2596" ht="12">
      <c r="D2596" s="335"/>
    </row>
    <row r="2597" ht="12">
      <c r="D2597" s="335"/>
    </row>
    <row r="2598" ht="12">
      <c r="D2598" s="335"/>
    </row>
    <row r="2599" ht="12">
      <c r="D2599" s="335"/>
    </row>
    <row r="2600" ht="12">
      <c r="D2600" s="335"/>
    </row>
    <row r="2601" ht="12">
      <c r="D2601" s="335"/>
    </row>
    <row r="2602" ht="12">
      <c r="D2602" s="335"/>
    </row>
    <row r="2603" ht="12">
      <c r="D2603" s="335"/>
    </row>
    <row r="2604" ht="12">
      <c r="D2604" s="335"/>
    </row>
    <row r="2605" ht="12">
      <c r="D2605" s="335"/>
    </row>
    <row r="2606" ht="12">
      <c r="D2606" s="335"/>
    </row>
    <row r="2607" ht="12">
      <c r="D2607" s="335"/>
    </row>
    <row r="2608" ht="12">
      <c r="D2608" s="335"/>
    </row>
    <row r="2609" ht="12">
      <c r="D2609" s="335"/>
    </row>
    <row r="2610" ht="12">
      <c r="D2610" s="335"/>
    </row>
    <row r="2611" ht="12">
      <c r="D2611" s="335"/>
    </row>
    <row r="2612" ht="12">
      <c r="D2612" s="335"/>
    </row>
    <row r="2613" ht="12">
      <c r="D2613" s="335"/>
    </row>
    <row r="2614" ht="12">
      <c r="D2614" s="335"/>
    </row>
    <row r="2615" ht="12">
      <c r="D2615" s="335"/>
    </row>
    <row r="2616" ht="12">
      <c r="D2616" s="335"/>
    </row>
    <row r="2617" ht="12">
      <c r="D2617" s="335"/>
    </row>
    <row r="2618" ht="12">
      <c r="D2618" s="335"/>
    </row>
    <row r="2619" ht="12">
      <c r="D2619" s="335"/>
    </row>
    <row r="2620" ht="12">
      <c r="D2620" s="335"/>
    </row>
    <row r="2621" ht="12">
      <c r="D2621" s="335"/>
    </row>
    <row r="2622" ht="12">
      <c r="D2622" s="335"/>
    </row>
    <row r="2623" ht="12">
      <c r="D2623" s="335"/>
    </row>
    <row r="2624" ht="12">
      <c r="D2624" s="335"/>
    </row>
    <row r="2625" ht="12">
      <c r="D2625" s="335"/>
    </row>
    <row r="2626" ht="12">
      <c r="D2626" s="335"/>
    </row>
    <row r="2627" ht="12">
      <c r="D2627" s="335"/>
    </row>
    <row r="2628" ht="12">
      <c r="D2628" s="335"/>
    </row>
    <row r="2629" ht="12">
      <c r="D2629" s="335"/>
    </row>
    <row r="2630" ht="12">
      <c r="D2630" s="335"/>
    </row>
    <row r="2631" ht="12">
      <c r="D2631" s="335"/>
    </row>
    <row r="2632" ht="12">
      <c r="D2632" s="335"/>
    </row>
    <row r="2633" ht="12">
      <c r="D2633" s="335"/>
    </row>
    <row r="2634" ht="12">
      <c r="D2634" s="335"/>
    </row>
    <row r="2635" ht="12">
      <c r="D2635" s="335"/>
    </row>
    <row r="2636" ht="12">
      <c r="D2636" s="335"/>
    </row>
    <row r="2637" ht="12">
      <c r="D2637" s="335"/>
    </row>
    <row r="2638" ht="12">
      <c r="D2638" s="335"/>
    </row>
    <row r="2639" ht="12">
      <c r="D2639" s="335"/>
    </row>
    <row r="2640" ht="12">
      <c r="D2640" s="335"/>
    </row>
    <row r="2641" ht="12">
      <c r="D2641" s="335"/>
    </row>
    <row r="2642" ht="12">
      <c r="D2642" s="335"/>
    </row>
    <row r="2643" ht="12">
      <c r="D2643" s="335"/>
    </row>
    <row r="2644" ht="12">
      <c r="D2644" s="335"/>
    </row>
    <row r="2645" ht="12">
      <c r="D2645" s="335"/>
    </row>
    <row r="2646" ht="12">
      <c r="D2646" s="335"/>
    </row>
    <row r="2647" ht="12">
      <c r="D2647" s="335"/>
    </row>
    <row r="2648" ht="12">
      <c r="D2648" s="335"/>
    </row>
    <row r="2649" ht="12">
      <c r="D2649" s="335"/>
    </row>
    <row r="2650" ht="12">
      <c r="D2650" s="335"/>
    </row>
    <row r="2651" ht="12">
      <c r="D2651" s="335"/>
    </row>
    <row r="2652" ht="12">
      <c r="D2652" s="335"/>
    </row>
    <row r="2653" ht="12">
      <c r="D2653" s="335"/>
    </row>
    <row r="2654" ht="12">
      <c r="D2654" s="335"/>
    </row>
    <row r="2655" ht="12">
      <c r="D2655" s="335"/>
    </row>
    <row r="2656" ht="12">
      <c r="D2656" s="335"/>
    </row>
    <row r="2657" ht="12">
      <c r="D2657" s="335"/>
    </row>
    <row r="2658" ht="12">
      <c r="D2658" s="335"/>
    </row>
    <row r="2659" ht="12">
      <c r="D2659" s="335"/>
    </row>
    <row r="2660" ht="12">
      <c r="D2660" s="335"/>
    </row>
    <row r="2661" ht="12">
      <c r="D2661" s="335"/>
    </row>
    <row r="2662" ht="12">
      <c r="D2662" s="335"/>
    </row>
    <row r="2663" ht="12">
      <c r="D2663" s="335"/>
    </row>
    <row r="2664" ht="12">
      <c r="D2664" s="335"/>
    </row>
    <row r="2665" ht="12">
      <c r="D2665" s="335"/>
    </row>
    <row r="2666" ht="12">
      <c r="D2666" s="335"/>
    </row>
    <row r="2667" ht="12">
      <c r="D2667" s="335"/>
    </row>
    <row r="2668" ht="12">
      <c r="D2668" s="335"/>
    </row>
    <row r="2669" ht="12">
      <c r="D2669" s="335"/>
    </row>
    <row r="2670" ht="12">
      <c r="D2670" s="335"/>
    </row>
    <row r="2671" ht="12">
      <c r="D2671" s="335"/>
    </row>
    <row r="2672" ht="12">
      <c r="D2672" s="335"/>
    </row>
    <row r="2673" ht="12">
      <c r="D2673" s="335"/>
    </row>
    <row r="2674" ht="12">
      <c r="D2674" s="335"/>
    </row>
    <row r="2675" ht="12">
      <c r="D2675" s="335"/>
    </row>
    <row r="2676" ht="12">
      <c r="D2676" s="335"/>
    </row>
    <row r="2677" ht="12">
      <c r="D2677" s="335"/>
    </row>
    <row r="2678" ht="12">
      <c r="D2678" s="335"/>
    </row>
    <row r="2679" ht="12">
      <c r="D2679" s="335"/>
    </row>
    <row r="2680" ht="12">
      <c r="D2680" s="335"/>
    </row>
    <row r="2681" ht="12">
      <c r="D2681" s="335"/>
    </row>
    <row r="2682" ht="12">
      <c r="D2682" s="335"/>
    </row>
    <row r="2683" ht="12">
      <c r="D2683" s="335"/>
    </row>
    <row r="2684" ht="12">
      <c r="D2684" s="335"/>
    </row>
    <row r="2685" ht="12">
      <c r="D2685" s="335"/>
    </row>
    <row r="2686" ht="12">
      <c r="D2686" s="335"/>
    </row>
    <row r="2687" ht="12">
      <c r="D2687" s="335"/>
    </row>
    <row r="2688" ht="12">
      <c r="D2688" s="335"/>
    </row>
    <row r="2689" ht="12">
      <c r="D2689" s="335"/>
    </row>
    <row r="2690" ht="12">
      <c r="D2690" s="335"/>
    </row>
    <row r="2691" ht="12">
      <c r="D2691" s="335"/>
    </row>
    <row r="2692" ht="12">
      <c r="D2692" s="335"/>
    </row>
    <row r="2693" ht="12">
      <c r="D2693" s="335"/>
    </row>
    <row r="2694" ht="12">
      <c r="D2694" s="335"/>
    </row>
    <row r="2695" ht="12">
      <c r="D2695" s="335"/>
    </row>
    <row r="2696" ht="12">
      <c r="D2696" s="335"/>
    </row>
    <row r="2697" ht="12">
      <c r="D2697" s="335"/>
    </row>
    <row r="2698" ht="12">
      <c r="D2698" s="335"/>
    </row>
    <row r="2699" ht="12">
      <c r="D2699" s="335"/>
    </row>
    <row r="2700" ht="12">
      <c r="D2700" s="335"/>
    </row>
    <row r="2701" ht="12">
      <c r="D2701" s="335"/>
    </row>
    <row r="2702" ht="12">
      <c r="D2702" s="335"/>
    </row>
    <row r="2703" ht="12">
      <c r="D2703" s="335"/>
    </row>
    <row r="2704" ht="12">
      <c r="D2704" s="335"/>
    </row>
    <row r="2705" ht="12">
      <c r="D2705" s="335"/>
    </row>
    <row r="2706" ht="12">
      <c r="D2706" s="335"/>
    </row>
    <row r="2707" ht="12">
      <c r="D2707" s="335"/>
    </row>
    <row r="2708" ht="12">
      <c r="D2708" s="335"/>
    </row>
    <row r="2709" ht="12">
      <c r="D2709" s="335"/>
    </row>
    <row r="2710" ht="12">
      <c r="D2710" s="335"/>
    </row>
    <row r="2711" ht="12">
      <c r="D2711" s="335"/>
    </row>
    <row r="2712" ht="12">
      <c r="D2712" s="335"/>
    </row>
    <row r="2713" ht="12">
      <c r="D2713" s="335"/>
    </row>
    <row r="2714" ht="12">
      <c r="D2714" s="335"/>
    </row>
    <row r="2715" ht="12">
      <c r="D2715" s="335"/>
    </row>
    <row r="2716" ht="12">
      <c r="D2716" s="335"/>
    </row>
    <row r="2717" ht="12">
      <c r="D2717" s="335"/>
    </row>
    <row r="2718" ht="12">
      <c r="D2718" s="335"/>
    </row>
    <row r="2719" ht="12">
      <c r="D2719" s="335"/>
    </row>
    <row r="2720" ht="12">
      <c r="D2720" s="335"/>
    </row>
    <row r="2721" ht="12">
      <c r="D2721" s="335"/>
    </row>
    <row r="2722" ht="12">
      <c r="D2722" s="335"/>
    </row>
    <row r="2723" ht="12">
      <c r="D2723" s="335"/>
    </row>
    <row r="2724" ht="12">
      <c r="D2724" s="335"/>
    </row>
    <row r="2725" ht="12">
      <c r="D2725" s="335"/>
    </row>
    <row r="2726" ht="12">
      <c r="D2726" s="335"/>
    </row>
    <row r="2727" ht="12">
      <c r="D2727" s="335"/>
    </row>
    <row r="2728" ht="12">
      <c r="D2728" s="335"/>
    </row>
    <row r="2729" ht="12">
      <c r="D2729" s="335"/>
    </row>
    <row r="2730" ht="12">
      <c r="D2730" s="335"/>
    </row>
    <row r="2731" ht="12">
      <c r="D2731" s="335"/>
    </row>
    <row r="2732" ht="12">
      <c r="D2732" s="335"/>
    </row>
    <row r="2733" ht="12">
      <c r="D2733" s="335"/>
    </row>
    <row r="2734" ht="12">
      <c r="D2734" s="335"/>
    </row>
    <row r="2735" ht="12">
      <c r="D2735" s="335"/>
    </row>
    <row r="2736" ht="12">
      <c r="D2736" s="335"/>
    </row>
    <row r="2737" ht="12">
      <c r="D2737" s="335"/>
    </row>
    <row r="2738" ht="12">
      <c r="D2738" s="335"/>
    </row>
    <row r="2739" ht="12">
      <c r="D2739" s="335"/>
    </row>
    <row r="2740" ht="12">
      <c r="D2740" s="335"/>
    </row>
    <row r="2741" ht="12">
      <c r="D2741" s="335"/>
    </row>
    <row r="2742" ht="12">
      <c r="D2742" s="335"/>
    </row>
    <row r="2743" ht="12">
      <c r="D2743" s="335"/>
    </row>
    <row r="2744" ht="12">
      <c r="D2744" s="335"/>
    </row>
    <row r="2745" ht="12">
      <c r="D2745" s="335"/>
    </row>
    <row r="2746" ht="12">
      <c r="D2746" s="335"/>
    </row>
    <row r="2747" ht="12">
      <c r="D2747" s="335"/>
    </row>
    <row r="2748" ht="12">
      <c r="D2748" s="335"/>
    </row>
    <row r="2749" ht="12">
      <c r="D2749" s="335"/>
    </row>
    <row r="2750" ht="12">
      <c r="D2750" s="335"/>
    </row>
    <row r="2751" ht="12">
      <c r="D2751" s="335"/>
    </row>
    <row r="2752" ht="12">
      <c r="D2752" s="335"/>
    </row>
    <row r="2753" ht="12">
      <c r="D2753" s="335"/>
    </row>
    <row r="2754" ht="12">
      <c r="D2754" s="335"/>
    </row>
    <row r="2755" ht="12">
      <c r="D2755" s="335"/>
    </row>
    <row r="2756" ht="12">
      <c r="D2756" s="335"/>
    </row>
    <row r="2757" ht="12">
      <c r="D2757" s="335"/>
    </row>
    <row r="2758" ht="12">
      <c r="D2758" s="335"/>
    </row>
    <row r="2759" ht="12">
      <c r="D2759" s="335"/>
    </row>
    <row r="2760" ht="12">
      <c r="D2760" s="335"/>
    </row>
    <row r="2761" ht="12">
      <c r="D2761" s="335"/>
    </row>
    <row r="2762" ht="12">
      <c r="D2762" s="335"/>
    </row>
    <row r="2763" ht="12">
      <c r="D2763" s="335"/>
    </row>
    <row r="2764" ht="12">
      <c r="D2764" s="335"/>
    </row>
    <row r="2765" ht="12">
      <c r="D2765" s="335"/>
    </row>
    <row r="2766" ht="12">
      <c r="D2766" s="335"/>
    </row>
    <row r="2767" ht="12">
      <c r="D2767" s="335"/>
    </row>
    <row r="2768" ht="12">
      <c r="D2768" s="335"/>
    </row>
    <row r="2769" ht="12">
      <c r="D2769" s="335"/>
    </row>
    <row r="2770" ht="12">
      <c r="D2770" s="335"/>
    </row>
    <row r="2771" ht="12">
      <c r="D2771" s="335"/>
    </row>
    <row r="2772" ht="12">
      <c r="D2772" s="335"/>
    </row>
    <row r="2773" ht="12">
      <c r="D2773" s="335"/>
    </row>
    <row r="2774" ht="12">
      <c r="D2774" s="335"/>
    </row>
    <row r="2775" ht="12">
      <c r="D2775" s="335"/>
    </row>
    <row r="2776" ht="12">
      <c r="D2776" s="335"/>
    </row>
    <row r="2777" ht="12">
      <c r="D2777" s="335"/>
    </row>
    <row r="2778" ht="12">
      <c r="D2778" s="335"/>
    </row>
    <row r="2779" ht="12">
      <c r="D2779" s="335"/>
    </row>
    <row r="2780" ht="12">
      <c r="D2780" s="335"/>
    </row>
    <row r="2781" ht="12">
      <c r="D2781" s="335"/>
    </row>
    <row r="2782" ht="12">
      <c r="D2782" s="335"/>
    </row>
    <row r="2783" ht="12">
      <c r="D2783" s="335"/>
    </row>
    <row r="2784" ht="12">
      <c r="D2784" s="335"/>
    </row>
    <row r="2785" ht="12">
      <c r="D2785" s="335"/>
    </row>
    <row r="2786" ht="12">
      <c r="D2786" s="335"/>
    </row>
    <row r="2787" ht="12">
      <c r="D2787" s="335"/>
    </row>
    <row r="2788" ht="12">
      <c r="D2788" s="335"/>
    </row>
    <row r="2789" ht="12">
      <c r="D2789" s="335"/>
    </row>
    <row r="2790" ht="12">
      <c r="D2790" s="335"/>
    </row>
    <row r="2791" ht="12">
      <c r="D2791" s="335"/>
    </row>
    <row r="2792" ht="12">
      <c r="D2792" s="335"/>
    </row>
    <row r="2793" ht="12">
      <c r="D2793" s="335"/>
    </row>
    <row r="2794" ht="12">
      <c r="D2794" s="335"/>
    </row>
    <row r="2795" ht="12">
      <c r="D2795" s="335"/>
    </row>
    <row r="2796" ht="12">
      <c r="D2796" s="335"/>
    </row>
    <row r="2797" ht="12">
      <c r="D2797" s="335"/>
    </row>
    <row r="2798" ht="12">
      <c r="D2798" s="335"/>
    </row>
    <row r="2799" ht="12">
      <c r="D2799" s="335"/>
    </row>
    <row r="2800" ht="12">
      <c r="D2800" s="335"/>
    </row>
    <row r="2801" ht="12">
      <c r="D2801" s="335"/>
    </row>
    <row r="2802" ht="12">
      <c r="D2802" s="335"/>
    </row>
    <row r="2803" ht="12">
      <c r="D2803" s="335"/>
    </row>
    <row r="2804" ht="12">
      <c r="D2804" s="335"/>
    </row>
    <row r="2805" ht="12">
      <c r="D2805" s="335"/>
    </row>
    <row r="2806" ht="12">
      <c r="D2806" s="335"/>
    </row>
    <row r="2807" ht="12">
      <c r="D2807" s="335"/>
    </row>
    <row r="2808" ht="12">
      <c r="D2808" s="335"/>
    </row>
    <row r="2809" ht="12">
      <c r="D2809" s="335"/>
    </row>
    <row r="2810" ht="12">
      <c r="D2810" s="335"/>
    </row>
    <row r="2811" ht="12">
      <c r="D2811" s="335"/>
    </row>
    <row r="2812" ht="12">
      <c r="D2812" s="335"/>
    </row>
    <row r="2813" ht="12">
      <c r="D2813" s="335"/>
    </row>
    <row r="2814" ht="12">
      <c r="D2814" s="335"/>
    </row>
    <row r="2815" ht="12">
      <c r="D2815" s="335"/>
    </row>
    <row r="2816" ht="12">
      <c r="D2816" s="335"/>
    </row>
    <row r="2817" ht="12">
      <c r="D2817" s="335"/>
    </row>
    <row r="2818" ht="12">
      <c r="D2818" s="335"/>
    </row>
    <row r="2819" ht="12">
      <c r="D2819" s="335"/>
    </row>
    <row r="2820" ht="12">
      <c r="D2820" s="335"/>
    </row>
    <row r="2821" ht="12">
      <c r="D2821" s="335"/>
    </row>
    <row r="2822" ht="12">
      <c r="D2822" s="335"/>
    </row>
    <row r="2823" ht="12">
      <c r="D2823" s="335"/>
    </row>
    <row r="2824" ht="12">
      <c r="D2824" s="335"/>
    </row>
    <row r="2825" ht="12">
      <c r="D2825" s="335"/>
    </row>
    <row r="2826" ht="12">
      <c r="D2826" s="335"/>
    </row>
    <row r="2827" ht="12">
      <c r="D2827" s="335"/>
    </row>
    <row r="2828" ht="12">
      <c r="D2828" s="335"/>
    </row>
    <row r="2829" ht="12">
      <c r="D2829" s="335"/>
    </row>
    <row r="2830" ht="12">
      <c r="D2830" s="335"/>
    </row>
    <row r="2831" ht="12">
      <c r="D2831" s="335"/>
    </row>
    <row r="2832" ht="12">
      <c r="D2832" s="335"/>
    </row>
    <row r="2833" ht="12">
      <c r="D2833" s="335"/>
    </row>
    <row r="2834" ht="12">
      <c r="D2834" s="335"/>
    </row>
    <row r="2835" ht="12">
      <c r="D2835" s="335"/>
    </row>
    <row r="2836" ht="12">
      <c r="D2836" s="335"/>
    </row>
    <row r="2837" ht="12">
      <c r="D2837" s="335"/>
    </row>
    <row r="2838" ht="12">
      <c r="D2838" s="335"/>
    </row>
    <row r="2839" ht="12">
      <c r="D2839" s="335"/>
    </row>
    <row r="2840" ht="12">
      <c r="D2840" s="335"/>
    </row>
    <row r="2841" ht="12">
      <c r="D2841" s="335"/>
    </row>
    <row r="2842" ht="12">
      <c r="D2842" s="335"/>
    </row>
    <row r="2843" ht="12">
      <c r="D2843" s="335"/>
    </row>
    <row r="2844" ht="12">
      <c r="D2844" s="335"/>
    </row>
    <row r="2845" ht="12">
      <c r="D2845" s="335"/>
    </row>
    <row r="2846" ht="12">
      <c r="D2846" s="335"/>
    </row>
    <row r="2847" ht="12">
      <c r="D2847" s="335"/>
    </row>
    <row r="2848" ht="12">
      <c r="D2848" s="335"/>
    </row>
    <row r="2849" ht="12">
      <c r="D2849" s="335"/>
    </row>
    <row r="2850" ht="12">
      <c r="D2850" s="335"/>
    </row>
    <row r="2851" ht="12">
      <c r="D2851" s="335"/>
    </row>
    <row r="2852" ht="12">
      <c r="D2852" s="335"/>
    </row>
    <row r="2853" ht="12">
      <c r="D2853" s="335"/>
    </row>
    <row r="2854" ht="12">
      <c r="D2854" s="335"/>
    </row>
    <row r="2855" ht="12">
      <c r="D2855" s="335"/>
    </row>
    <row r="2856" ht="12">
      <c r="D2856" s="335"/>
    </row>
    <row r="2857" ht="12">
      <c r="D2857" s="335"/>
    </row>
    <row r="2858" ht="12">
      <c r="D2858" s="335"/>
    </row>
    <row r="2859" ht="12">
      <c r="D2859" s="335"/>
    </row>
    <row r="2860" ht="12">
      <c r="D2860" s="335"/>
    </row>
    <row r="2861" ht="12">
      <c r="D2861" s="335"/>
    </row>
    <row r="2862" ht="12">
      <c r="D2862" s="335"/>
    </row>
    <row r="2863" ht="12">
      <c r="D2863" s="335"/>
    </row>
    <row r="2864" ht="12">
      <c r="D2864" s="335"/>
    </row>
    <row r="2865" ht="12">
      <c r="D2865" s="335"/>
    </row>
    <row r="2866" ht="12">
      <c r="D2866" s="335"/>
    </row>
    <row r="2867" ht="12">
      <c r="D2867" s="335"/>
    </row>
    <row r="2868" ht="12">
      <c r="D2868" s="335"/>
    </row>
    <row r="2869" ht="12">
      <c r="D2869" s="335"/>
    </row>
    <row r="2870" ht="12">
      <c r="D2870" s="335"/>
    </row>
    <row r="2871" ht="12">
      <c r="D2871" s="335"/>
    </row>
    <row r="2872" ht="12">
      <c r="D2872" s="335"/>
    </row>
    <row r="2873" ht="12">
      <c r="D2873" s="335"/>
    </row>
    <row r="2874" ht="12">
      <c r="D2874" s="335"/>
    </row>
    <row r="2875" ht="12">
      <c r="D2875" s="335"/>
    </row>
    <row r="2876" ht="12">
      <c r="D2876" s="335"/>
    </row>
    <row r="2877" ht="12">
      <c r="D2877" s="335"/>
    </row>
    <row r="2878" ht="12">
      <c r="D2878" s="335"/>
    </row>
    <row r="2879" ht="12">
      <c r="D2879" s="335"/>
    </row>
    <row r="2880" ht="12">
      <c r="D2880" s="335"/>
    </row>
    <row r="2881" ht="12">
      <c r="D2881" s="335"/>
    </row>
    <row r="2882" ht="12">
      <c r="D2882" s="335"/>
    </row>
    <row r="2883" ht="12">
      <c r="D2883" s="335"/>
    </row>
    <row r="2884" ht="12">
      <c r="D2884" s="335"/>
    </row>
    <row r="2885" ht="12">
      <c r="D2885" s="335"/>
    </row>
    <row r="2886" ht="12">
      <c r="D2886" s="335"/>
    </row>
    <row r="2887" ht="12">
      <c r="D2887" s="335"/>
    </row>
    <row r="2888" ht="12">
      <c r="D2888" s="335"/>
    </row>
    <row r="2889" ht="12">
      <c r="D2889" s="335"/>
    </row>
    <row r="2890" ht="12">
      <c r="D2890" s="335"/>
    </row>
    <row r="2891" ht="12">
      <c r="D2891" s="335"/>
    </row>
    <row r="2892" ht="12">
      <c r="D2892" s="335"/>
    </row>
    <row r="2893" ht="12">
      <c r="D2893" s="335"/>
    </row>
    <row r="2894" ht="12">
      <c r="D2894" s="335"/>
    </row>
    <row r="2895" ht="12">
      <c r="D2895" s="335"/>
    </row>
    <row r="2896" ht="12">
      <c r="D2896" s="335"/>
    </row>
    <row r="2897" ht="12">
      <c r="D2897" s="335"/>
    </row>
    <row r="2898" ht="12">
      <c r="D2898" s="335"/>
    </row>
    <row r="2899" ht="12">
      <c r="D2899" s="335"/>
    </row>
    <row r="2900" ht="12">
      <c r="D2900" s="335"/>
    </row>
    <row r="2901" ht="12">
      <c r="D2901" s="335"/>
    </row>
    <row r="2902" ht="12">
      <c r="D2902" s="335"/>
    </row>
    <row r="2903" ht="12">
      <c r="D2903" s="335"/>
    </row>
    <row r="2904" ht="12">
      <c r="D2904" s="335"/>
    </row>
    <row r="2905" ht="12">
      <c r="D2905" s="335"/>
    </row>
    <row r="2906" ht="12">
      <c r="D2906" s="335"/>
    </row>
    <row r="2907" ht="12">
      <c r="D2907" s="335"/>
    </row>
    <row r="2908" ht="12">
      <c r="D2908" s="335"/>
    </row>
    <row r="2909" ht="12">
      <c r="D2909" s="335"/>
    </row>
    <row r="2910" ht="12">
      <c r="D2910" s="335"/>
    </row>
    <row r="2911" ht="12">
      <c r="D2911" s="335"/>
    </row>
    <row r="2912" ht="12">
      <c r="D2912" s="335"/>
    </row>
    <row r="2913" ht="12">
      <c r="D2913" s="335"/>
    </row>
    <row r="2914" ht="12">
      <c r="D2914" s="335"/>
    </row>
    <row r="2915" ht="12">
      <c r="D2915" s="335"/>
    </row>
    <row r="2916" ht="12">
      <c r="D2916" s="335"/>
    </row>
    <row r="2917" ht="12">
      <c r="D2917" s="335"/>
    </row>
    <row r="2918" ht="12">
      <c r="D2918" s="335"/>
    </row>
    <row r="2919" ht="12">
      <c r="D2919" s="335"/>
    </row>
    <row r="2920" ht="12">
      <c r="D2920" s="335"/>
    </row>
    <row r="2921" ht="12">
      <c r="D2921" s="335"/>
    </row>
    <row r="2922" ht="12">
      <c r="D2922" s="335"/>
    </row>
    <row r="2923" ht="12">
      <c r="D2923" s="335"/>
    </row>
    <row r="2924" ht="12">
      <c r="D2924" s="335"/>
    </row>
    <row r="2925" ht="12">
      <c r="D2925" s="335"/>
    </row>
    <row r="2926" ht="12">
      <c r="D2926" s="335"/>
    </row>
    <row r="2927" ht="12">
      <c r="D2927" s="335"/>
    </row>
    <row r="2928" ht="12">
      <c r="D2928" s="335"/>
    </row>
    <row r="2929" ht="12">
      <c r="D2929" s="335"/>
    </row>
    <row r="2930" ht="12">
      <c r="D2930" s="335"/>
    </row>
    <row r="2931" ht="12">
      <c r="D2931" s="335"/>
    </row>
    <row r="2932" ht="12">
      <c r="D2932" s="335"/>
    </row>
    <row r="2933" ht="12">
      <c r="D2933" s="335"/>
    </row>
    <row r="2934" ht="12">
      <c r="D2934" s="335"/>
    </row>
    <row r="2935" ht="12">
      <c r="D2935" s="335"/>
    </row>
    <row r="2936" ht="12">
      <c r="D2936" s="335"/>
    </row>
    <row r="2937" ht="12">
      <c r="D2937" s="335"/>
    </row>
    <row r="2938" ht="12">
      <c r="D2938" s="335"/>
    </row>
    <row r="2939" ht="12">
      <c r="D2939" s="335"/>
    </row>
    <row r="2940" ht="12">
      <c r="D2940" s="335"/>
    </row>
    <row r="2941" ht="12">
      <c r="D2941" s="335"/>
    </row>
    <row r="2942" ht="12">
      <c r="D2942" s="335"/>
    </row>
    <row r="2943" ht="12">
      <c r="D2943" s="335"/>
    </row>
    <row r="2944" ht="12">
      <c r="D2944" s="335"/>
    </row>
    <row r="2945" ht="12">
      <c r="D2945" s="335"/>
    </row>
    <row r="2946" ht="12">
      <c r="D2946" s="335"/>
    </row>
    <row r="2947" ht="12">
      <c r="D2947" s="335"/>
    </row>
    <row r="2948" ht="12">
      <c r="D2948" s="335"/>
    </row>
    <row r="2949" ht="12">
      <c r="D2949" s="335"/>
    </row>
    <row r="2950" ht="12">
      <c r="D2950" s="335"/>
    </row>
    <row r="2951" ht="12">
      <c r="D2951" s="335"/>
    </row>
    <row r="2952" ht="12">
      <c r="D2952" s="335"/>
    </row>
    <row r="2953" ht="12">
      <c r="D2953" s="335"/>
    </row>
    <row r="2954" ht="12">
      <c r="D2954" s="335"/>
    </row>
    <row r="2955" ht="12">
      <c r="D2955" s="335"/>
    </row>
    <row r="2956" ht="12">
      <c r="D2956" s="335"/>
    </row>
    <row r="2957" ht="12">
      <c r="D2957" s="335"/>
    </row>
    <row r="2958" ht="12">
      <c r="D2958" s="335"/>
    </row>
    <row r="2959" ht="12">
      <c r="D2959" s="335"/>
    </row>
    <row r="2960" ht="12">
      <c r="D2960" s="335"/>
    </row>
    <row r="2961" ht="12">
      <c r="D2961" s="335"/>
    </row>
    <row r="2962" ht="12">
      <c r="D2962" s="335"/>
    </row>
    <row r="2963" ht="12">
      <c r="D2963" s="335"/>
    </row>
    <row r="2964" ht="12">
      <c r="D2964" s="335"/>
    </row>
    <row r="2965" ht="12">
      <c r="D2965" s="335"/>
    </row>
    <row r="2966" ht="12">
      <c r="D2966" s="335"/>
    </row>
    <row r="2967" ht="12">
      <c r="D2967" s="335"/>
    </row>
    <row r="2968" ht="12">
      <c r="D2968" s="335"/>
    </row>
    <row r="2969" ht="12">
      <c r="D2969" s="335"/>
    </row>
    <row r="2970" ht="12">
      <c r="D2970" s="335"/>
    </row>
    <row r="2971" ht="12">
      <c r="D2971" s="335"/>
    </row>
    <row r="2972" ht="12">
      <c r="D2972" s="335"/>
    </row>
    <row r="2973" ht="12">
      <c r="D2973" s="335"/>
    </row>
    <row r="2974" ht="12">
      <c r="D2974" s="335"/>
    </row>
    <row r="2975" ht="12">
      <c r="D2975" s="335"/>
    </row>
    <row r="2976" ht="12">
      <c r="D2976" s="335"/>
    </row>
    <row r="2977" ht="12">
      <c r="D2977" s="335"/>
    </row>
    <row r="2978" ht="12">
      <c r="D2978" s="335"/>
    </row>
    <row r="2979" ht="12">
      <c r="D2979" s="335"/>
    </row>
    <row r="2980" ht="12">
      <c r="D2980" s="335"/>
    </row>
    <row r="2981" ht="12">
      <c r="D2981" s="335"/>
    </row>
    <row r="2982" ht="12">
      <c r="D2982" s="335"/>
    </row>
    <row r="2983" ht="12">
      <c r="D2983" s="335"/>
    </row>
    <row r="2984" ht="12">
      <c r="D2984" s="335"/>
    </row>
    <row r="2985" ht="12">
      <c r="D2985" s="335"/>
    </row>
    <row r="2986" ht="12">
      <c r="D2986" s="335"/>
    </row>
    <row r="2987" ht="12">
      <c r="D2987" s="335"/>
    </row>
    <row r="2988" ht="12">
      <c r="D2988" s="335"/>
    </row>
    <row r="2989" ht="12">
      <c r="D2989" s="335"/>
    </row>
    <row r="2990" ht="12">
      <c r="D2990" s="335"/>
    </row>
    <row r="2991" ht="12">
      <c r="D2991" s="335"/>
    </row>
    <row r="2992" ht="12">
      <c r="D2992" s="335"/>
    </row>
    <row r="2993" ht="12">
      <c r="D2993" s="335"/>
    </row>
    <row r="2994" ht="12">
      <c r="D2994" s="335"/>
    </row>
    <row r="2995" ht="12">
      <c r="D2995" s="335"/>
    </row>
    <row r="2996" ht="12">
      <c r="D2996" s="335"/>
    </row>
    <row r="2997" ht="12">
      <c r="D2997" s="335"/>
    </row>
    <row r="2998" ht="12">
      <c r="D2998" s="335"/>
    </row>
    <row r="2999" ht="12">
      <c r="D2999" s="335"/>
    </row>
    <row r="3000" ht="12">
      <c r="D3000" s="335"/>
    </row>
    <row r="3001" ht="12">
      <c r="D3001" s="335"/>
    </row>
    <row r="3002" ht="12">
      <c r="D3002" s="335"/>
    </row>
    <row r="3003" ht="12">
      <c r="D3003" s="335"/>
    </row>
    <row r="3004" ht="12">
      <c r="D3004" s="335"/>
    </row>
    <row r="3005" ht="12">
      <c r="D3005" s="335"/>
    </row>
    <row r="3006" ht="12">
      <c r="D3006" s="335"/>
    </row>
    <row r="3007" ht="12">
      <c r="D3007" s="335"/>
    </row>
    <row r="3008" ht="12">
      <c r="D3008" s="335"/>
    </row>
    <row r="3009" ht="12">
      <c r="D3009" s="335"/>
    </row>
    <row r="3010" ht="12">
      <c r="D3010" s="335"/>
    </row>
    <row r="3011" ht="12">
      <c r="D3011" s="335"/>
    </row>
    <row r="3012" ht="12">
      <c r="D3012" s="335"/>
    </row>
    <row r="3013" ht="12">
      <c r="D3013" s="335"/>
    </row>
    <row r="3014" ht="12">
      <c r="D3014" s="335"/>
    </row>
    <row r="3015" ht="12">
      <c r="D3015" s="335"/>
    </row>
    <row r="3016" ht="12">
      <c r="D3016" s="335"/>
    </row>
    <row r="3017" ht="12">
      <c r="D3017" s="335"/>
    </row>
    <row r="3018" ht="12">
      <c r="D3018" s="335"/>
    </row>
    <row r="3019" ht="12">
      <c r="D3019" s="335"/>
    </row>
    <row r="3020" ht="12">
      <c r="D3020" s="335"/>
    </row>
    <row r="3021" ht="12">
      <c r="D3021" s="335"/>
    </row>
    <row r="3022" ht="12">
      <c r="D3022" s="335"/>
    </row>
    <row r="3023" ht="12">
      <c r="D3023" s="335"/>
    </row>
    <row r="3024" ht="12">
      <c r="D3024" s="335"/>
    </row>
    <row r="3025" ht="12">
      <c r="D3025" s="335"/>
    </row>
    <row r="3026" ht="12">
      <c r="D3026" s="335"/>
    </row>
    <row r="3027" ht="12">
      <c r="D3027" s="335"/>
    </row>
    <row r="3028" ht="12">
      <c r="D3028" s="335"/>
    </row>
    <row r="3029" ht="12">
      <c r="D3029" s="335"/>
    </row>
    <row r="3030" ht="12">
      <c r="D3030" s="335"/>
    </row>
    <row r="3031" ht="12">
      <c r="D3031" s="335"/>
    </row>
    <row r="3032" ht="12">
      <c r="D3032" s="335"/>
    </row>
    <row r="3033" ht="12">
      <c r="D3033" s="335"/>
    </row>
    <row r="3034" ht="12">
      <c r="D3034" s="335"/>
    </row>
    <row r="3035" ht="12">
      <c r="D3035" s="335"/>
    </row>
    <row r="3036" ht="12">
      <c r="D3036" s="335"/>
    </row>
    <row r="3037" ht="12">
      <c r="D3037" s="335"/>
    </row>
    <row r="3038" ht="12">
      <c r="D3038" s="335"/>
    </row>
    <row r="3039" ht="12">
      <c r="D3039" s="335"/>
    </row>
    <row r="3040" ht="12">
      <c r="D3040" s="335"/>
    </row>
    <row r="3041" ht="12">
      <c r="D3041" s="335"/>
    </row>
    <row r="3042" ht="12">
      <c r="D3042" s="335"/>
    </row>
    <row r="3043" ht="12">
      <c r="D3043" s="335"/>
    </row>
    <row r="3044" ht="12">
      <c r="D3044" s="335"/>
    </row>
    <row r="3045" ht="12">
      <c r="D3045" s="335"/>
    </row>
    <row r="3046" ht="12">
      <c r="D3046" s="335"/>
    </row>
    <row r="3047" ht="12">
      <c r="D3047" s="335"/>
    </row>
    <row r="3048" ht="12">
      <c r="D3048" s="335"/>
    </row>
    <row r="3049" ht="12">
      <c r="D3049" s="335"/>
    </row>
    <row r="3050" ht="12">
      <c r="D3050" s="335"/>
    </row>
    <row r="3051" ht="12">
      <c r="D3051" s="335"/>
    </row>
    <row r="3052" ht="12">
      <c r="D3052" s="335"/>
    </row>
    <row r="3053" ht="12">
      <c r="D3053" s="335"/>
    </row>
    <row r="3054" ht="12">
      <c r="D3054" s="335"/>
    </row>
    <row r="3055" ht="12">
      <c r="D3055" s="335"/>
    </row>
    <row r="3056" ht="12">
      <c r="D3056" s="335"/>
    </row>
    <row r="3057" ht="12">
      <c r="D3057" s="335"/>
    </row>
    <row r="3058" ht="12">
      <c r="D3058" s="335"/>
    </row>
    <row r="3059" ht="12">
      <c r="D3059" s="335"/>
    </row>
    <row r="3060" ht="12">
      <c r="D3060" s="335"/>
    </row>
    <row r="3061" ht="12">
      <c r="D3061" s="335"/>
    </row>
    <row r="3062" ht="12">
      <c r="D3062" s="335"/>
    </row>
    <row r="3063" ht="12">
      <c r="D3063" s="335"/>
    </row>
    <row r="3064" ht="12">
      <c r="D3064" s="335"/>
    </row>
    <row r="3065" ht="12">
      <c r="D3065" s="335"/>
    </row>
    <row r="3066" ht="12">
      <c r="D3066" s="335"/>
    </row>
    <row r="3067" ht="12">
      <c r="D3067" s="335"/>
    </row>
    <row r="3068" ht="12">
      <c r="D3068" s="335"/>
    </row>
    <row r="3069" ht="12">
      <c r="D3069" s="335"/>
    </row>
    <row r="3070" ht="12">
      <c r="D3070" s="335"/>
    </row>
    <row r="3071" ht="12">
      <c r="D3071" s="335"/>
    </row>
    <row r="3072" ht="12">
      <c r="D3072" s="335"/>
    </row>
    <row r="3073" ht="12">
      <c r="D3073" s="335"/>
    </row>
    <row r="3074" ht="12">
      <c r="D3074" s="335"/>
    </row>
    <row r="3075" ht="12">
      <c r="D3075" s="335"/>
    </row>
    <row r="3076" ht="12">
      <c r="D3076" s="335"/>
    </row>
    <row r="3077" ht="12">
      <c r="D3077" s="335"/>
    </row>
    <row r="3078" ht="12">
      <c r="D3078" s="335"/>
    </row>
    <row r="3079" ht="12">
      <c r="D3079" s="335"/>
    </row>
    <row r="3080" ht="12">
      <c r="D3080" s="335"/>
    </row>
    <row r="3081" ht="12">
      <c r="D3081" s="335"/>
    </row>
    <row r="3082" ht="12">
      <c r="D3082" s="335"/>
    </row>
    <row r="3083" ht="12">
      <c r="D3083" s="335"/>
    </row>
    <row r="3084" ht="12">
      <c r="D3084" s="335"/>
    </row>
    <row r="3085" ht="12">
      <c r="D3085" s="335"/>
    </row>
    <row r="3086" ht="12">
      <c r="D3086" s="335"/>
    </row>
    <row r="3087" ht="12">
      <c r="D3087" s="335"/>
    </row>
    <row r="3088" ht="12">
      <c r="D3088" s="335"/>
    </row>
    <row r="3089" ht="12">
      <c r="D3089" s="335"/>
    </row>
    <row r="3090" ht="12">
      <c r="D3090" s="335"/>
    </row>
    <row r="3091" ht="12">
      <c r="D3091" s="335"/>
    </row>
    <row r="3092" ht="12">
      <c r="D3092" s="335"/>
    </row>
    <row r="3093" ht="12">
      <c r="D3093" s="335"/>
    </row>
    <row r="3094" ht="12">
      <c r="D3094" s="335"/>
    </row>
    <row r="3095" ht="12">
      <c r="D3095" s="335"/>
    </row>
    <row r="3096" ht="12">
      <c r="D3096" s="335"/>
    </row>
    <row r="3097" ht="12">
      <c r="D3097" s="335"/>
    </row>
    <row r="3098" ht="12">
      <c r="D3098" s="335"/>
    </row>
    <row r="3099" ht="12">
      <c r="D3099" s="335"/>
    </row>
    <row r="3100" ht="12">
      <c r="D3100" s="335"/>
    </row>
    <row r="3101" ht="12">
      <c r="D3101" s="335"/>
    </row>
    <row r="3102" ht="12">
      <c r="D3102" s="335"/>
    </row>
    <row r="3103" ht="12">
      <c r="D3103" s="335"/>
    </row>
    <row r="3104" ht="12">
      <c r="D3104" s="335"/>
    </row>
    <row r="3105" ht="12">
      <c r="D3105" s="335"/>
    </row>
    <row r="3106" ht="12">
      <c r="D3106" s="335"/>
    </row>
    <row r="3107" ht="12">
      <c r="D3107" s="335"/>
    </row>
    <row r="3108" ht="12">
      <c r="D3108" s="335"/>
    </row>
    <row r="3109" ht="12">
      <c r="D3109" s="335"/>
    </row>
    <row r="3110" ht="12">
      <c r="D3110" s="335"/>
    </row>
    <row r="3111" ht="12">
      <c r="D3111" s="335"/>
    </row>
    <row r="3112" ht="12">
      <c r="D3112" s="335"/>
    </row>
    <row r="3113" ht="12">
      <c r="D3113" s="335"/>
    </row>
    <row r="3114" ht="12">
      <c r="D3114" s="335"/>
    </row>
    <row r="3115" ht="12">
      <c r="D3115" s="335"/>
    </row>
    <row r="3116" ht="12">
      <c r="D3116" s="335"/>
    </row>
    <row r="3117" ht="12">
      <c r="D3117" s="335"/>
    </row>
    <row r="3118" ht="12">
      <c r="D3118" s="335"/>
    </row>
    <row r="3119" ht="12">
      <c r="D3119" s="335"/>
    </row>
    <row r="3120" ht="12">
      <c r="D3120" s="335"/>
    </row>
    <row r="3121" ht="12">
      <c r="D3121" s="335"/>
    </row>
    <row r="3122" ht="12">
      <c r="D3122" s="335"/>
    </row>
    <row r="3123" ht="12">
      <c r="D3123" s="335"/>
    </row>
    <row r="3124" ht="12">
      <c r="D3124" s="335"/>
    </row>
    <row r="3125" ht="12">
      <c r="D3125" s="335"/>
    </row>
    <row r="3126" ht="12">
      <c r="D3126" s="335"/>
    </row>
    <row r="3127" ht="12">
      <c r="D3127" s="335"/>
    </row>
    <row r="3128" ht="12">
      <c r="D3128" s="335"/>
    </row>
    <row r="3129" ht="12">
      <c r="D3129" s="335"/>
    </row>
    <row r="3130" ht="12">
      <c r="D3130" s="335"/>
    </row>
    <row r="3131" ht="12">
      <c r="D3131" s="335"/>
    </row>
    <row r="3132" ht="12">
      <c r="D3132" s="335"/>
    </row>
    <row r="3133" ht="12">
      <c r="D3133" s="335"/>
    </row>
    <row r="3134" ht="12">
      <c r="D3134" s="335"/>
    </row>
    <row r="3135" ht="12">
      <c r="D3135" s="335"/>
    </row>
    <row r="3136" ht="12">
      <c r="D3136" s="335"/>
    </row>
    <row r="3137" ht="12">
      <c r="D3137" s="335"/>
    </row>
    <row r="3138" ht="12">
      <c r="D3138" s="335"/>
    </row>
    <row r="3139" ht="12">
      <c r="D3139" s="335"/>
    </row>
    <row r="3140" ht="12">
      <c r="D3140" s="335"/>
    </row>
    <row r="3141" ht="12">
      <c r="D3141" s="335"/>
    </row>
    <row r="3142" ht="12">
      <c r="D3142" s="335"/>
    </row>
    <row r="3143" ht="12">
      <c r="D3143" s="335"/>
    </row>
    <row r="3144" ht="12">
      <c r="D3144" s="335"/>
    </row>
    <row r="3145" ht="12">
      <c r="D3145" s="335"/>
    </row>
    <row r="3146" ht="12">
      <c r="D3146" s="335"/>
    </row>
    <row r="3147" ht="12">
      <c r="D3147" s="335"/>
    </row>
    <row r="3148" ht="12">
      <c r="D3148" s="335"/>
    </row>
    <row r="3149" ht="12">
      <c r="D3149" s="335"/>
    </row>
    <row r="3150" ht="12">
      <c r="D3150" s="335"/>
    </row>
    <row r="3151" ht="12">
      <c r="D3151" s="335"/>
    </row>
    <row r="3152" ht="12">
      <c r="D3152" s="335"/>
    </row>
    <row r="3153" ht="12">
      <c r="D3153" s="335"/>
    </row>
    <row r="3154" ht="12">
      <c r="D3154" s="335"/>
    </row>
    <row r="3155" ht="12">
      <c r="D3155" s="335"/>
    </row>
    <row r="3156" ht="12">
      <c r="D3156" s="335"/>
    </row>
    <row r="3157" ht="12">
      <c r="D3157" s="335"/>
    </row>
    <row r="3158" ht="12">
      <c r="D3158" s="335"/>
    </row>
    <row r="3159" ht="12">
      <c r="D3159" s="335"/>
    </row>
    <row r="3160" ht="12">
      <c r="D3160" s="335"/>
    </row>
    <row r="3161" ht="12">
      <c r="D3161" s="335"/>
    </row>
    <row r="3162" ht="12">
      <c r="D3162" s="335"/>
    </row>
    <row r="3163" ht="12">
      <c r="D3163" s="335"/>
    </row>
    <row r="3164" ht="12">
      <c r="D3164" s="335"/>
    </row>
    <row r="3165" ht="12">
      <c r="D3165" s="335"/>
    </row>
    <row r="3166" ht="12">
      <c r="D3166" s="335"/>
    </row>
    <row r="3167" ht="12">
      <c r="D3167" s="335"/>
    </row>
    <row r="3168" ht="12">
      <c r="D3168" s="335"/>
    </row>
    <row r="3169" ht="12">
      <c r="D3169" s="335"/>
    </row>
    <row r="3170" ht="12">
      <c r="D3170" s="335"/>
    </row>
    <row r="3171" ht="12">
      <c r="D3171" s="335"/>
    </row>
    <row r="3172" ht="12">
      <c r="D3172" s="335"/>
    </row>
    <row r="3173" ht="12">
      <c r="D3173" s="335"/>
    </row>
    <row r="3174" ht="12">
      <c r="D3174" s="335"/>
    </row>
    <row r="3175" ht="12">
      <c r="D3175" s="335"/>
    </row>
    <row r="3176" ht="12">
      <c r="D3176" s="335"/>
    </row>
    <row r="3177" ht="12">
      <c r="D3177" s="335"/>
    </row>
    <row r="3178" ht="12">
      <c r="D3178" s="335"/>
    </row>
    <row r="3179" ht="12">
      <c r="D3179" s="335"/>
    </row>
    <row r="3180" ht="12">
      <c r="D3180" s="335"/>
    </row>
    <row r="3181" ht="12">
      <c r="D3181" s="335"/>
    </row>
    <row r="3182" ht="12">
      <c r="D3182" s="335"/>
    </row>
    <row r="3183" ht="12">
      <c r="D3183" s="335"/>
    </row>
    <row r="3184" ht="12">
      <c r="D3184" s="335"/>
    </row>
    <row r="3185" ht="12">
      <c r="D3185" s="335"/>
    </row>
    <row r="3186" ht="12">
      <c r="D3186" s="335"/>
    </row>
    <row r="3187" ht="12">
      <c r="D3187" s="335"/>
    </row>
    <row r="3188" ht="12">
      <c r="D3188" s="335"/>
    </row>
    <row r="3189" ht="12">
      <c r="D3189" s="335"/>
    </row>
    <row r="3190" ht="12">
      <c r="D3190" s="335"/>
    </row>
    <row r="3191" ht="12">
      <c r="D3191" s="335"/>
    </row>
    <row r="3192" ht="12">
      <c r="D3192" s="335"/>
    </row>
    <row r="3193" ht="12">
      <c r="D3193" s="335"/>
    </row>
    <row r="3194" ht="12">
      <c r="D3194" s="335"/>
    </row>
    <row r="3195" ht="12">
      <c r="D3195" s="335"/>
    </row>
    <row r="3196" ht="12">
      <c r="D3196" s="335"/>
    </row>
    <row r="3197" ht="12">
      <c r="D3197" s="335"/>
    </row>
    <row r="3198" ht="12">
      <c r="D3198" s="335"/>
    </row>
    <row r="3199" ht="12">
      <c r="D3199" s="335"/>
    </row>
    <row r="3200" ht="12">
      <c r="D3200" s="335"/>
    </row>
    <row r="3201" ht="12">
      <c r="D3201" s="335"/>
    </row>
    <row r="3202" ht="12">
      <c r="D3202" s="335"/>
    </row>
    <row r="3203" ht="12">
      <c r="D3203" s="335"/>
    </row>
    <row r="3204" ht="12">
      <c r="D3204" s="335"/>
    </row>
    <row r="3205" ht="12">
      <c r="D3205" s="335"/>
    </row>
    <row r="3206" ht="12">
      <c r="D3206" s="335"/>
    </row>
    <row r="3207" ht="12">
      <c r="D3207" s="335"/>
    </row>
    <row r="3208" ht="12">
      <c r="D3208" s="335"/>
    </row>
    <row r="3209" ht="12">
      <c r="D3209" s="335"/>
    </row>
    <row r="3210" ht="12">
      <c r="D3210" s="335"/>
    </row>
    <row r="3211" ht="12">
      <c r="D3211" s="335"/>
    </row>
    <row r="3212" ht="12">
      <c r="D3212" s="335"/>
    </row>
    <row r="3213" ht="12">
      <c r="D3213" s="335"/>
    </row>
    <row r="3214" ht="12">
      <c r="D3214" s="335"/>
    </row>
    <row r="3215" ht="12">
      <c r="D3215" s="335"/>
    </row>
    <row r="3216" ht="12">
      <c r="D3216" s="335"/>
    </row>
    <row r="3217" ht="12">
      <c r="D3217" s="335"/>
    </row>
    <row r="3218" ht="12">
      <c r="D3218" s="335"/>
    </row>
    <row r="3219" ht="12">
      <c r="D3219" s="335"/>
    </row>
    <row r="3220" ht="12">
      <c r="D3220" s="335"/>
    </row>
    <row r="3221" ht="12">
      <c r="D3221" s="335"/>
    </row>
    <row r="3222" ht="12">
      <c r="D3222" s="335"/>
    </row>
    <row r="3223" ht="12">
      <c r="D3223" s="335"/>
    </row>
    <row r="3224" ht="12">
      <c r="D3224" s="335"/>
    </row>
    <row r="3225" ht="12">
      <c r="D3225" s="335"/>
    </row>
    <row r="3226" ht="12">
      <c r="D3226" s="335"/>
    </row>
    <row r="3227" ht="12">
      <c r="D3227" s="335"/>
    </row>
    <row r="3228" ht="12">
      <c r="D3228" s="335"/>
    </row>
    <row r="3229" ht="12">
      <c r="D3229" s="335"/>
    </row>
    <row r="3230" ht="12">
      <c r="D3230" s="335"/>
    </row>
    <row r="3231" ht="12">
      <c r="D3231" s="335"/>
    </row>
    <row r="3232" ht="12">
      <c r="D3232" s="335"/>
    </row>
    <row r="3233" ht="12">
      <c r="D3233" s="335"/>
    </row>
    <row r="3234" ht="12">
      <c r="D3234" s="335"/>
    </row>
    <row r="3235" ht="12">
      <c r="D3235" s="335"/>
    </row>
    <row r="3236" ht="12">
      <c r="D3236" s="335"/>
    </row>
    <row r="3237" ht="12">
      <c r="D3237" s="335"/>
    </row>
    <row r="3238" ht="12">
      <c r="D3238" s="335"/>
    </row>
    <row r="3239" ht="12">
      <c r="D3239" s="335"/>
    </row>
    <row r="3240" ht="12">
      <c r="D3240" s="335"/>
    </row>
    <row r="3241" ht="12">
      <c r="D3241" s="335"/>
    </row>
    <row r="3242" ht="12">
      <c r="D3242" s="335"/>
    </row>
    <row r="3243" ht="12">
      <c r="D3243" s="335"/>
    </row>
    <row r="3244" ht="12">
      <c r="D3244" s="335"/>
    </row>
    <row r="3245" ht="12">
      <c r="D3245" s="335"/>
    </row>
    <row r="3246" ht="12">
      <c r="D3246" s="335"/>
    </row>
    <row r="3247" ht="12">
      <c r="D3247" s="335"/>
    </row>
    <row r="3248" ht="12">
      <c r="D3248" s="335"/>
    </row>
    <row r="3249" ht="12">
      <c r="D3249" s="335"/>
    </row>
    <row r="3250" ht="12">
      <c r="D3250" s="335"/>
    </row>
    <row r="3251" ht="12">
      <c r="D3251" s="335"/>
    </row>
    <row r="3252" ht="12">
      <c r="D3252" s="335"/>
    </row>
    <row r="3253" ht="12">
      <c r="D3253" s="335"/>
    </row>
    <row r="3254" ht="12">
      <c r="D3254" s="335"/>
    </row>
    <row r="3255" ht="12">
      <c r="D3255" s="335"/>
    </row>
    <row r="3256" ht="12">
      <c r="D3256" s="335"/>
    </row>
    <row r="3257" ht="12">
      <c r="D3257" s="335"/>
    </row>
    <row r="3258" ht="12">
      <c r="D3258" s="335"/>
    </row>
    <row r="3259" ht="12">
      <c r="D3259" s="335"/>
    </row>
    <row r="3260" ht="12">
      <c r="D3260" s="335"/>
    </row>
    <row r="3261" ht="12">
      <c r="D3261" s="335"/>
    </row>
    <row r="3262" ht="12">
      <c r="D3262" s="335"/>
    </row>
    <row r="3263" ht="12">
      <c r="D3263" s="335"/>
    </row>
    <row r="3264" ht="12">
      <c r="D3264" s="335"/>
    </row>
    <row r="3265" ht="12">
      <c r="D3265" s="335"/>
    </row>
    <row r="3266" ht="12">
      <c r="D3266" s="335"/>
    </row>
    <row r="3267" ht="12">
      <c r="D3267" s="335"/>
    </row>
    <row r="3268" ht="12">
      <c r="D3268" s="335"/>
    </row>
    <row r="3269" ht="12">
      <c r="D3269" s="335"/>
    </row>
    <row r="3270" ht="12">
      <c r="D3270" s="335"/>
    </row>
    <row r="3271" ht="12">
      <c r="D3271" s="335"/>
    </row>
    <row r="3272" ht="12">
      <c r="D3272" s="335"/>
    </row>
    <row r="3273" ht="12">
      <c r="D3273" s="335"/>
    </row>
    <row r="3274" ht="12">
      <c r="D3274" s="335"/>
    </row>
    <row r="3275" ht="12">
      <c r="D3275" s="335"/>
    </row>
    <row r="3276" ht="12">
      <c r="D3276" s="335"/>
    </row>
    <row r="3277" ht="12">
      <c r="D3277" s="335"/>
    </row>
    <row r="3278" ht="12">
      <c r="D3278" s="335"/>
    </row>
    <row r="3279" ht="12">
      <c r="D3279" s="335"/>
    </row>
    <row r="3280" ht="12">
      <c r="D3280" s="335"/>
    </row>
    <row r="3281" ht="12">
      <c r="D3281" s="335"/>
    </row>
    <row r="3282" ht="12">
      <c r="D3282" s="335"/>
    </row>
    <row r="3283" ht="12">
      <c r="D3283" s="335"/>
    </row>
    <row r="3284" ht="12">
      <c r="D3284" s="335"/>
    </row>
    <row r="3285" ht="12">
      <c r="D3285" s="335"/>
    </row>
    <row r="3286" ht="12">
      <c r="D3286" s="335"/>
    </row>
    <row r="3287" ht="12">
      <c r="D3287" s="335"/>
    </row>
    <row r="3288" ht="12">
      <c r="D3288" s="335"/>
    </row>
    <row r="3289" ht="12">
      <c r="D3289" s="335"/>
    </row>
    <row r="3290" ht="12">
      <c r="D3290" s="335"/>
    </row>
    <row r="3291" ht="12">
      <c r="D3291" s="335"/>
    </row>
    <row r="3292" ht="12">
      <c r="D3292" s="335"/>
    </row>
    <row r="3293" ht="12">
      <c r="D3293" s="335"/>
    </row>
    <row r="3294" ht="12">
      <c r="D3294" s="335"/>
    </row>
    <row r="3295" ht="12">
      <c r="D3295" s="335"/>
    </row>
    <row r="3296" ht="12">
      <c r="D3296" s="335"/>
    </row>
    <row r="3297" ht="12">
      <c r="D3297" s="335"/>
    </row>
    <row r="3298" ht="12">
      <c r="D3298" s="335"/>
    </row>
    <row r="3299" ht="12">
      <c r="D3299" s="335"/>
    </row>
    <row r="3300" ht="12">
      <c r="D3300" s="335"/>
    </row>
    <row r="3301" ht="12">
      <c r="D3301" s="335"/>
    </row>
    <row r="3302" ht="12">
      <c r="D3302" s="335"/>
    </row>
    <row r="3303" ht="12">
      <c r="D3303" s="335"/>
    </row>
    <row r="3304" ht="12">
      <c r="D3304" s="335"/>
    </row>
    <row r="3305" ht="12">
      <c r="D3305" s="335"/>
    </row>
    <row r="3306" ht="12">
      <c r="D3306" s="335"/>
    </row>
    <row r="3307" ht="12">
      <c r="D3307" s="335"/>
    </row>
    <row r="3308" ht="12">
      <c r="D3308" s="335"/>
    </row>
    <row r="3309" ht="12">
      <c r="D3309" s="335"/>
    </row>
    <row r="3310" ht="12">
      <c r="D3310" s="335"/>
    </row>
    <row r="3311" ht="12">
      <c r="D3311" s="335"/>
    </row>
    <row r="3312" ht="12">
      <c r="D3312" s="335"/>
    </row>
    <row r="3313" ht="12">
      <c r="D3313" s="335"/>
    </row>
    <row r="3314" ht="12">
      <c r="D3314" s="335"/>
    </row>
    <row r="3315" ht="12">
      <c r="D3315" s="335"/>
    </row>
    <row r="3316" ht="12">
      <c r="D3316" s="335"/>
    </row>
    <row r="3317" ht="12">
      <c r="D3317" s="335"/>
    </row>
    <row r="3318" ht="12">
      <c r="D3318" s="335"/>
    </row>
    <row r="3319" ht="12">
      <c r="D3319" s="335"/>
    </row>
    <row r="3320" ht="12">
      <c r="D3320" s="335"/>
    </row>
    <row r="3321" ht="12">
      <c r="D3321" s="335"/>
    </row>
    <row r="3322" ht="12">
      <c r="D3322" s="335"/>
    </row>
    <row r="3323" ht="12">
      <c r="D3323" s="335"/>
    </row>
    <row r="3324" ht="12">
      <c r="D3324" s="335"/>
    </row>
    <row r="3325" ht="12">
      <c r="D3325" s="335"/>
    </row>
    <row r="3326" ht="12">
      <c r="D3326" s="335"/>
    </row>
    <row r="3327" ht="12">
      <c r="D3327" s="335"/>
    </row>
    <row r="3328" ht="12">
      <c r="D3328" s="335"/>
    </row>
    <row r="3329" ht="12">
      <c r="D3329" s="335"/>
    </row>
    <row r="3330" ht="12">
      <c r="D3330" s="335"/>
    </row>
    <row r="3331" ht="12">
      <c r="D3331" s="335"/>
    </row>
    <row r="3332" ht="12">
      <c r="D3332" s="335"/>
    </row>
    <row r="3333" ht="12">
      <c r="D3333" s="335"/>
    </row>
    <row r="3334" ht="12">
      <c r="D3334" s="335"/>
    </row>
    <row r="3335" ht="12">
      <c r="D3335" s="335"/>
    </row>
    <row r="3336" ht="12">
      <c r="D3336" s="335"/>
    </row>
    <row r="3337" ht="12">
      <c r="D3337" s="335"/>
    </row>
    <row r="3338" ht="12">
      <c r="D3338" s="335"/>
    </row>
    <row r="3339" ht="12">
      <c r="D3339" s="335"/>
    </row>
    <row r="3340" ht="12">
      <c r="D3340" s="335"/>
    </row>
    <row r="3341" ht="12">
      <c r="D3341" s="335"/>
    </row>
    <row r="3342" ht="12">
      <c r="D3342" s="335"/>
    </row>
    <row r="3343" ht="12">
      <c r="D3343" s="335"/>
    </row>
    <row r="3344" ht="12">
      <c r="D3344" s="335"/>
    </row>
    <row r="3345" ht="12">
      <c r="D3345" s="335"/>
    </row>
    <row r="3346" ht="12">
      <c r="D3346" s="335"/>
    </row>
    <row r="3347" ht="12">
      <c r="D3347" s="335"/>
    </row>
    <row r="3348" ht="12">
      <c r="D3348" s="335"/>
    </row>
    <row r="3349" ht="12">
      <c r="D3349" s="335"/>
    </row>
    <row r="3350" ht="12">
      <c r="D3350" s="335"/>
    </row>
    <row r="3351" ht="12">
      <c r="D3351" s="335"/>
    </row>
    <row r="3352" ht="12">
      <c r="D3352" s="335"/>
    </row>
    <row r="3353" ht="12">
      <c r="D3353" s="335"/>
    </row>
    <row r="3354" ht="12">
      <c r="D3354" s="335"/>
    </row>
    <row r="3355" ht="12">
      <c r="D3355" s="335"/>
    </row>
    <row r="3356" ht="12">
      <c r="D3356" s="335"/>
    </row>
    <row r="3357" ht="12">
      <c r="D3357" s="335"/>
    </row>
    <row r="3358" ht="12">
      <c r="D3358" s="335"/>
    </row>
    <row r="3359" ht="12">
      <c r="D3359" s="335"/>
    </row>
    <row r="3360" ht="12">
      <c r="D3360" s="335"/>
    </row>
    <row r="3361" ht="12">
      <c r="D3361" s="335"/>
    </row>
    <row r="3362" ht="12">
      <c r="D3362" s="335"/>
    </row>
    <row r="3363" ht="12">
      <c r="D3363" s="335"/>
    </row>
    <row r="3364" ht="12">
      <c r="D3364" s="335"/>
    </row>
    <row r="3365" ht="12">
      <c r="D3365" s="335"/>
    </row>
    <row r="3366" ht="12">
      <c r="D3366" s="335"/>
    </row>
    <row r="3367" ht="12">
      <c r="D3367" s="335"/>
    </row>
    <row r="3368" ht="12">
      <c r="D3368" s="335"/>
    </row>
    <row r="3369" ht="12">
      <c r="D3369" s="335"/>
    </row>
    <row r="3370" ht="12">
      <c r="D3370" s="335"/>
    </row>
    <row r="3371" ht="12">
      <c r="D3371" s="335"/>
    </row>
    <row r="3372" ht="12">
      <c r="D3372" s="335"/>
    </row>
    <row r="3373" ht="12">
      <c r="D3373" s="335"/>
    </row>
    <row r="3374" ht="12">
      <c r="D3374" s="335"/>
    </row>
    <row r="3375" ht="12">
      <c r="D3375" s="335"/>
    </row>
    <row r="3376" ht="12">
      <c r="D3376" s="335"/>
    </row>
    <row r="3377" ht="12">
      <c r="D3377" s="335"/>
    </row>
    <row r="3378" ht="12">
      <c r="D3378" s="335"/>
    </row>
    <row r="3379" ht="12">
      <c r="D3379" s="335"/>
    </row>
    <row r="3380" ht="12">
      <c r="D3380" s="335"/>
    </row>
    <row r="3381" ht="12">
      <c r="D3381" s="335"/>
    </row>
    <row r="3382" ht="12">
      <c r="D3382" s="335"/>
    </row>
    <row r="3383" ht="12">
      <c r="D3383" s="335"/>
    </row>
    <row r="3384" ht="12">
      <c r="D3384" s="335"/>
    </row>
    <row r="3385" ht="12">
      <c r="D3385" s="335"/>
    </row>
    <row r="3386" ht="12">
      <c r="D3386" s="335"/>
    </row>
    <row r="3387" ht="12">
      <c r="D3387" s="335"/>
    </row>
    <row r="3388" ht="12">
      <c r="D3388" s="335"/>
    </row>
    <row r="3389" ht="12">
      <c r="D3389" s="335"/>
    </row>
    <row r="3390" ht="12">
      <c r="D3390" s="335"/>
    </row>
    <row r="3391" ht="12">
      <c r="D3391" s="335"/>
    </row>
    <row r="3392" ht="12">
      <c r="D3392" s="335"/>
    </row>
    <row r="3393" ht="12">
      <c r="D3393" s="335"/>
    </row>
    <row r="3394" ht="12">
      <c r="D3394" s="335"/>
    </row>
    <row r="3395" ht="12">
      <c r="D3395" s="335"/>
    </row>
    <row r="3396" ht="12">
      <c r="D3396" s="335"/>
    </row>
    <row r="3397" ht="12">
      <c r="D3397" s="335"/>
    </row>
    <row r="3398" ht="12">
      <c r="D3398" s="335"/>
    </row>
    <row r="3399" ht="12">
      <c r="D3399" s="335"/>
    </row>
    <row r="3400" ht="12">
      <c r="D3400" s="335"/>
    </row>
    <row r="3401" ht="12">
      <c r="D3401" s="335"/>
    </row>
    <row r="3402" ht="12">
      <c r="D3402" s="335"/>
    </row>
    <row r="3403" ht="12">
      <c r="D3403" s="335"/>
    </row>
    <row r="3404" ht="12">
      <c r="D3404" s="335"/>
    </row>
    <row r="3405" ht="12">
      <c r="D3405" s="335"/>
    </row>
    <row r="3406" ht="12">
      <c r="D3406" s="335"/>
    </row>
    <row r="3407" ht="12">
      <c r="D3407" s="335"/>
    </row>
    <row r="3408" ht="12">
      <c r="D3408" s="335"/>
    </row>
    <row r="3409" ht="12">
      <c r="D3409" s="335"/>
    </row>
    <row r="3410" ht="12">
      <c r="D3410" s="335"/>
    </row>
    <row r="3411" ht="12">
      <c r="D3411" s="335"/>
    </row>
    <row r="3412" ht="12">
      <c r="D3412" s="335"/>
    </row>
    <row r="3413" ht="12">
      <c r="D3413" s="335"/>
    </row>
    <row r="3414" ht="12">
      <c r="D3414" s="335"/>
    </row>
    <row r="3415" ht="12">
      <c r="D3415" s="335"/>
    </row>
    <row r="3416" ht="12">
      <c r="D3416" s="335"/>
    </row>
    <row r="3417" ht="12">
      <c r="D3417" s="335"/>
    </row>
    <row r="3418" ht="12">
      <c r="D3418" s="335"/>
    </row>
    <row r="3419" ht="12">
      <c r="D3419" s="335"/>
    </row>
    <row r="3420" ht="12">
      <c r="D3420" s="335"/>
    </row>
    <row r="3421" ht="12">
      <c r="D3421" s="335"/>
    </row>
    <row r="3422" ht="12">
      <c r="D3422" s="335"/>
    </row>
    <row r="3423" ht="12">
      <c r="D3423" s="335"/>
    </row>
    <row r="3424" ht="12">
      <c r="D3424" s="335"/>
    </row>
    <row r="3425" ht="12">
      <c r="D3425" s="335"/>
    </row>
    <row r="3426" ht="12">
      <c r="D3426" s="335"/>
    </row>
    <row r="3427" ht="12">
      <c r="D3427" s="335"/>
    </row>
    <row r="3428" ht="12">
      <c r="D3428" s="335"/>
    </row>
    <row r="3429" ht="12">
      <c r="D3429" s="335"/>
    </row>
    <row r="3430" ht="12">
      <c r="D3430" s="335"/>
    </row>
    <row r="3431" ht="12">
      <c r="D3431" s="335"/>
    </row>
    <row r="3432" ht="12">
      <c r="D3432" s="335"/>
    </row>
    <row r="3433" ht="12">
      <c r="D3433" s="335"/>
    </row>
    <row r="3434" ht="12">
      <c r="D3434" s="335"/>
    </row>
    <row r="3435" ht="12">
      <c r="D3435" s="335"/>
    </row>
    <row r="3436" ht="12">
      <c r="D3436" s="335"/>
    </row>
    <row r="3437" ht="12">
      <c r="D3437" s="335"/>
    </row>
    <row r="3438" ht="12">
      <c r="D3438" s="335"/>
    </row>
    <row r="3439" ht="12">
      <c r="D3439" s="335"/>
    </row>
    <row r="3440" ht="12">
      <c r="D3440" s="335"/>
    </row>
    <row r="3441" ht="12">
      <c r="D3441" s="335"/>
    </row>
    <row r="3442" ht="12">
      <c r="D3442" s="335"/>
    </row>
    <row r="3443" ht="12">
      <c r="D3443" s="335"/>
    </row>
    <row r="3444" ht="12">
      <c r="D3444" s="335"/>
    </row>
    <row r="3445" ht="12">
      <c r="D3445" s="335"/>
    </row>
    <row r="3446" ht="12">
      <c r="D3446" s="335"/>
    </row>
    <row r="3447" ht="12">
      <c r="D3447" s="335"/>
    </row>
    <row r="3448" ht="12">
      <c r="D3448" s="335"/>
    </row>
    <row r="3449" ht="12">
      <c r="D3449" s="335"/>
    </row>
    <row r="3450" ht="12">
      <c r="D3450" s="335"/>
    </row>
    <row r="3451" ht="12">
      <c r="D3451" s="335"/>
    </row>
    <row r="3452" ht="12">
      <c r="D3452" s="335"/>
    </row>
    <row r="3453" ht="12">
      <c r="D3453" s="335"/>
    </row>
    <row r="3454" ht="12">
      <c r="D3454" s="335"/>
    </row>
    <row r="3455" ht="12">
      <c r="D3455" s="335"/>
    </row>
    <row r="3456" ht="12">
      <c r="D3456" s="335"/>
    </row>
    <row r="3457" ht="12">
      <c r="D3457" s="335"/>
    </row>
    <row r="3458" ht="12">
      <c r="D3458" s="335"/>
    </row>
    <row r="3459" ht="12">
      <c r="D3459" s="335"/>
    </row>
    <row r="3460" ht="12">
      <c r="D3460" s="335"/>
    </row>
    <row r="3461" ht="12">
      <c r="D3461" s="335"/>
    </row>
    <row r="3462" ht="12">
      <c r="D3462" s="335"/>
    </row>
    <row r="3463" ht="12">
      <c r="D3463" s="335"/>
    </row>
    <row r="3464" ht="12">
      <c r="D3464" s="335"/>
    </row>
    <row r="3465" ht="12">
      <c r="D3465" s="335"/>
    </row>
    <row r="3466" ht="12">
      <c r="D3466" s="335"/>
    </row>
    <row r="3467" ht="12">
      <c r="D3467" s="335"/>
    </row>
    <row r="3468" ht="12">
      <c r="D3468" s="335"/>
    </row>
    <row r="3469" ht="12">
      <c r="D3469" s="335"/>
    </row>
    <row r="3470" ht="12">
      <c r="D3470" s="335"/>
    </row>
    <row r="3471" ht="12">
      <c r="D3471" s="335"/>
    </row>
    <row r="3472" ht="12">
      <c r="D3472" s="335"/>
    </row>
    <row r="3473" ht="12">
      <c r="D3473" s="335"/>
    </row>
    <row r="3474" ht="12">
      <c r="D3474" s="335"/>
    </row>
    <row r="3475" ht="12">
      <c r="D3475" s="335"/>
    </row>
    <row r="3476" ht="12">
      <c r="D3476" s="335"/>
    </row>
    <row r="3477" ht="12">
      <c r="D3477" s="335"/>
    </row>
    <row r="3478" ht="12">
      <c r="D3478" s="335"/>
    </row>
    <row r="3479" ht="12">
      <c r="D3479" s="335"/>
    </row>
    <row r="3480" ht="12">
      <c r="D3480" s="335"/>
    </row>
    <row r="3481" ht="12">
      <c r="D3481" s="335"/>
    </row>
    <row r="3482" ht="12">
      <c r="D3482" s="335"/>
    </row>
    <row r="3483" ht="12">
      <c r="D3483" s="335"/>
    </row>
    <row r="3484" ht="12">
      <c r="D3484" s="335"/>
    </row>
    <row r="3485" ht="12">
      <c r="D3485" s="335"/>
    </row>
    <row r="3486" ht="12">
      <c r="D3486" s="335"/>
    </row>
    <row r="3487" ht="12">
      <c r="D3487" s="335"/>
    </row>
    <row r="3488" ht="12">
      <c r="D3488" s="335"/>
    </row>
    <row r="3489" ht="12">
      <c r="D3489" s="335"/>
    </row>
    <row r="3490" ht="12">
      <c r="D3490" s="335"/>
    </row>
    <row r="3491" ht="12">
      <c r="D3491" s="335"/>
    </row>
    <row r="3492" ht="12">
      <c r="D3492" s="335"/>
    </row>
    <row r="3493" ht="12">
      <c r="D3493" s="335"/>
    </row>
    <row r="3494" ht="12">
      <c r="D3494" s="335"/>
    </row>
    <row r="3495" ht="12">
      <c r="D3495" s="335"/>
    </row>
    <row r="3496" ht="12">
      <c r="D3496" s="335"/>
    </row>
    <row r="3497" ht="12">
      <c r="D3497" s="335"/>
    </row>
    <row r="3498" ht="12">
      <c r="D3498" s="335"/>
    </row>
    <row r="3499" ht="12">
      <c r="D3499" s="335"/>
    </row>
    <row r="3500" ht="12">
      <c r="D3500" s="335"/>
    </row>
    <row r="3501" ht="12">
      <c r="D3501" s="335"/>
    </row>
    <row r="3502" ht="12">
      <c r="D3502" s="335"/>
    </row>
    <row r="3503" ht="12">
      <c r="D3503" s="335"/>
    </row>
    <row r="3504" ht="12">
      <c r="D3504" s="335"/>
    </row>
    <row r="3505" ht="12">
      <c r="D3505" s="335"/>
    </row>
    <row r="3506" ht="12">
      <c r="D3506" s="335"/>
    </row>
    <row r="3507" ht="12">
      <c r="D3507" s="335"/>
    </row>
    <row r="3508" ht="12">
      <c r="D3508" s="335"/>
    </row>
    <row r="3509" ht="12">
      <c r="D3509" s="335"/>
    </row>
    <row r="3510" ht="12">
      <c r="D3510" s="335"/>
    </row>
    <row r="3511" ht="12">
      <c r="D3511" s="335"/>
    </row>
    <row r="3512" ht="12">
      <c r="D3512" s="335"/>
    </row>
    <row r="3513" ht="12">
      <c r="D3513" s="335"/>
    </row>
    <row r="3514" ht="12">
      <c r="D3514" s="335"/>
    </row>
    <row r="3515" ht="12">
      <c r="D3515" s="335"/>
    </row>
    <row r="3516" ht="12">
      <c r="D3516" s="335"/>
    </row>
    <row r="3517" ht="12">
      <c r="D3517" s="335"/>
    </row>
    <row r="3518" ht="12">
      <c r="D3518" s="335"/>
    </row>
    <row r="3519" ht="12">
      <c r="D3519" s="335"/>
    </row>
    <row r="3520" ht="12">
      <c r="D3520" s="335"/>
    </row>
    <row r="3521" ht="12">
      <c r="D3521" s="335"/>
    </row>
    <row r="3522" ht="12">
      <c r="D3522" s="335"/>
    </row>
    <row r="3523" ht="12">
      <c r="D3523" s="335"/>
    </row>
    <row r="3524" ht="12">
      <c r="D3524" s="335"/>
    </row>
    <row r="3525" ht="12">
      <c r="D3525" s="335"/>
    </row>
    <row r="3526" ht="12">
      <c r="D3526" s="335"/>
    </row>
    <row r="3527" ht="12">
      <c r="D3527" s="335"/>
    </row>
    <row r="3528" ht="12">
      <c r="D3528" s="335"/>
    </row>
    <row r="3529" ht="12">
      <c r="D3529" s="335"/>
    </row>
    <row r="3530" ht="12">
      <c r="D3530" s="335"/>
    </row>
    <row r="3531" ht="12">
      <c r="D3531" s="335"/>
    </row>
    <row r="3532" ht="12">
      <c r="D3532" s="335"/>
    </row>
    <row r="3533" ht="12">
      <c r="D3533" s="335"/>
    </row>
    <row r="3534" ht="12">
      <c r="D3534" s="335"/>
    </row>
    <row r="3535" ht="12">
      <c r="D3535" s="335"/>
    </row>
    <row r="3536" ht="12">
      <c r="D3536" s="335"/>
    </row>
    <row r="3537" ht="12">
      <c r="D3537" s="335"/>
    </row>
    <row r="3538" ht="12">
      <c r="D3538" s="335"/>
    </row>
    <row r="3539" ht="12">
      <c r="D3539" s="335"/>
    </row>
    <row r="3540" ht="12">
      <c r="D3540" s="335"/>
    </row>
    <row r="3541" ht="12">
      <c r="D3541" s="335"/>
    </row>
    <row r="3542" ht="12">
      <c r="D3542" s="335"/>
    </row>
    <row r="3543" ht="12">
      <c r="D3543" s="335"/>
    </row>
    <row r="3544" ht="12">
      <c r="D3544" s="335"/>
    </row>
    <row r="3545" ht="12">
      <c r="D3545" s="335"/>
    </row>
    <row r="3546" ht="12">
      <c r="D3546" s="335"/>
    </row>
    <row r="3547" ht="12">
      <c r="D3547" s="335"/>
    </row>
    <row r="3548" ht="12">
      <c r="D3548" s="335"/>
    </row>
    <row r="3549" ht="12">
      <c r="D3549" s="335"/>
    </row>
    <row r="3550" ht="12">
      <c r="D3550" s="335"/>
    </row>
    <row r="3551" ht="12">
      <c r="D3551" s="335"/>
    </row>
    <row r="3552" ht="12">
      <c r="D3552" s="335"/>
    </row>
    <row r="3553" ht="12">
      <c r="D3553" s="335"/>
    </row>
    <row r="3554" ht="12">
      <c r="D3554" s="335"/>
    </row>
    <row r="3555" ht="12">
      <c r="D3555" s="335"/>
    </row>
    <row r="3556" ht="12">
      <c r="D3556" s="335"/>
    </row>
    <row r="3557" ht="12">
      <c r="D3557" s="335"/>
    </row>
    <row r="3558" ht="12">
      <c r="D3558" s="335"/>
    </row>
    <row r="3559" ht="12">
      <c r="D3559" s="335"/>
    </row>
    <row r="3560" ht="12">
      <c r="D3560" s="335"/>
    </row>
    <row r="3561" ht="12">
      <c r="D3561" s="335"/>
    </row>
    <row r="3562" ht="12">
      <c r="D3562" s="335"/>
    </row>
    <row r="3563" ht="12">
      <c r="D3563" s="335"/>
    </row>
    <row r="3564" ht="12">
      <c r="D3564" s="335"/>
    </row>
    <row r="3565" ht="12">
      <c r="D3565" s="335"/>
    </row>
    <row r="3566" ht="12">
      <c r="D3566" s="335"/>
    </row>
    <row r="3567" ht="12">
      <c r="D3567" s="335"/>
    </row>
    <row r="3568" ht="12">
      <c r="D3568" s="335"/>
    </row>
    <row r="3569" ht="12">
      <c r="D3569" s="335"/>
    </row>
    <row r="3570" ht="12">
      <c r="D3570" s="335"/>
    </row>
    <row r="3571" ht="12">
      <c r="D3571" s="335"/>
    </row>
    <row r="3572" ht="12">
      <c r="D3572" s="335"/>
    </row>
    <row r="3573" ht="12">
      <c r="D3573" s="335"/>
    </row>
    <row r="3574" ht="12">
      <c r="D3574" s="335"/>
    </row>
    <row r="3575" ht="12">
      <c r="D3575" s="335"/>
    </row>
    <row r="3576" ht="12">
      <c r="D3576" s="335"/>
    </row>
    <row r="3577" ht="12">
      <c r="D3577" s="335"/>
    </row>
    <row r="3578" ht="12">
      <c r="D3578" s="335"/>
    </row>
    <row r="3579" ht="12">
      <c r="D3579" s="335"/>
    </row>
    <row r="3580" ht="12">
      <c r="D3580" s="335"/>
    </row>
    <row r="3581" ht="12">
      <c r="D3581" s="335"/>
    </row>
    <row r="3582" ht="12">
      <c r="D3582" s="335"/>
    </row>
    <row r="3583" ht="12">
      <c r="D3583" s="335"/>
    </row>
    <row r="3584" ht="12">
      <c r="D3584" s="335"/>
    </row>
    <row r="3585" ht="12">
      <c r="D3585" s="335"/>
    </row>
    <row r="3586" ht="12">
      <c r="D3586" s="335"/>
    </row>
    <row r="3587" ht="12">
      <c r="D3587" s="335"/>
    </row>
    <row r="3588" ht="12">
      <c r="D3588" s="335"/>
    </row>
    <row r="3589" ht="12">
      <c r="D3589" s="335"/>
    </row>
    <row r="3590" ht="12">
      <c r="D3590" s="335"/>
    </row>
    <row r="3591" ht="12">
      <c r="D3591" s="335"/>
    </row>
    <row r="3592" ht="12">
      <c r="D3592" s="335"/>
    </row>
    <row r="3593" ht="12">
      <c r="D3593" s="335"/>
    </row>
    <row r="3594" ht="12">
      <c r="D3594" s="335"/>
    </row>
    <row r="3595" ht="12">
      <c r="D3595" s="335"/>
    </row>
    <row r="3596" ht="12">
      <c r="D3596" s="335"/>
    </row>
    <row r="3597" ht="12">
      <c r="D3597" s="335"/>
    </row>
    <row r="3598" ht="12">
      <c r="D3598" s="335"/>
    </row>
    <row r="3599" ht="12">
      <c r="D3599" s="335"/>
    </row>
    <row r="3600" ht="12">
      <c r="D3600" s="335"/>
    </row>
    <row r="3601" ht="12">
      <c r="D3601" s="335"/>
    </row>
    <row r="3602" ht="12">
      <c r="D3602" s="335"/>
    </row>
    <row r="3603" ht="12">
      <c r="D3603" s="335"/>
    </row>
    <row r="3604" ht="12">
      <c r="D3604" s="335"/>
    </row>
    <row r="3605" ht="12">
      <c r="D3605" s="335"/>
    </row>
    <row r="3606" ht="12">
      <c r="D3606" s="335"/>
    </row>
    <row r="3607" ht="12">
      <c r="D3607" s="335"/>
    </row>
    <row r="3608" ht="12">
      <c r="D3608" s="335"/>
    </row>
    <row r="3609" ht="12">
      <c r="D3609" s="335"/>
    </row>
    <row r="3610" ht="12">
      <c r="D3610" s="335"/>
    </row>
    <row r="3611" ht="12">
      <c r="D3611" s="335"/>
    </row>
    <row r="3612" ht="12">
      <c r="D3612" s="335"/>
    </row>
    <row r="3613" ht="12">
      <c r="D3613" s="335"/>
    </row>
    <row r="3614" ht="12">
      <c r="D3614" s="335"/>
    </row>
    <row r="3615" ht="12">
      <c r="D3615" s="335"/>
    </row>
    <row r="3616" ht="12">
      <c r="D3616" s="335"/>
    </row>
    <row r="3617" ht="12">
      <c r="D3617" s="335"/>
    </row>
    <row r="3618" ht="12">
      <c r="D3618" s="335"/>
    </row>
    <row r="3619" ht="12">
      <c r="D3619" s="335"/>
    </row>
    <row r="3620" ht="12">
      <c r="D3620" s="335"/>
    </row>
    <row r="3621" ht="12">
      <c r="D3621" s="335"/>
    </row>
    <row r="3622" ht="12">
      <c r="D3622" s="335"/>
    </row>
    <row r="3623" ht="12">
      <c r="D3623" s="335"/>
    </row>
    <row r="3624" ht="12">
      <c r="D3624" s="335"/>
    </row>
    <row r="3625" ht="12">
      <c r="D3625" s="335"/>
    </row>
    <row r="3626" ht="12">
      <c r="D3626" s="335"/>
    </row>
    <row r="3627" ht="12">
      <c r="D3627" s="335"/>
    </row>
    <row r="3628" ht="12">
      <c r="D3628" s="335"/>
    </row>
    <row r="3629" ht="12">
      <c r="D3629" s="335"/>
    </row>
    <row r="3630" ht="12">
      <c r="D3630" s="335"/>
    </row>
    <row r="3631" ht="12">
      <c r="D3631" s="335"/>
    </row>
    <row r="3632" ht="12">
      <c r="D3632" s="335"/>
    </row>
    <row r="3633" ht="12">
      <c r="D3633" s="335"/>
    </row>
    <row r="3634" ht="12">
      <c r="D3634" s="335"/>
    </row>
    <row r="3635" ht="12">
      <c r="D3635" s="335"/>
    </row>
    <row r="3636" ht="12">
      <c r="D3636" s="335"/>
    </row>
    <row r="3637" ht="12">
      <c r="D3637" s="335"/>
    </row>
    <row r="3638" ht="12">
      <c r="D3638" s="335"/>
    </row>
    <row r="3639" ht="12">
      <c r="D3639" s="335"/>
    </row>
    <row r="3640" ht="12">
      <c r="D3640" s="335"/>
    </row>
    <row r="3641" ht="12">
      <c r="D3641" s="335"/>
    </row>
    <row r="3642" ht="12">
      <c r="D3642" s="335"/>
    </row>
    <row r="3643" ht="12">
      <c r="D3643" s="335"/>
    </row>
    <row r="3644" ht="12">
      <c r="D3644" s="335"/>
    </row>
    <row r="3645" ht="12">
      <c r="D3645" s="335"/>
    </row>
    <row r="3646" ht="12">
      <c r="D3646" s="335"/>
    </row>
    <row r="3647" ht="12">
      <c r="D3647" s="335"/>
    </row>
    <row r="3648" ht="12">
      <c r="D3648" s="335"/>
    </row>
    <row r="3649" ht="12">
      <c r="D3649" s="335"/>
    </row>
    <row r="3650" ht="12">
      <c r="D3650" s="335"/>
    </row>
    <row r="3651" ht="12">
      <c r="D3651" s="335"/>
    </row>
    <row r="3652" ht="12">
      <c r="D3652" s="335"/>
    </row>
    <row r="3653" ht="12">
      <c r="D3653" s="335"/>
    </row>
    <row r="3654" ht="12">
      <c r="D3654" s="335"/>
    </row>
    <row r="3655" ht="12">
      <c r="D3655" s="335"/>
    </row>
    <row r="3656" ht="12">
      <c r="D3656" s="335"/>
    </row>
    <row r="3657" ht="12">
      <c r="D3657" s="335"/>
    </row>
    <row r="3658" ht="12">
      <c r="D3658" s="335"/>
    </row>
    <row r="3659" ht="12">
      <c r="D3659" s="335"/>
    </row>
    <row r="3660" ht="12">
      <c r="D3660" s="335"/>
    </row>
    <row r="3661" ht="12">
      <c r="D3661" s="335"/>
    </row>
    <row r="3662" ht="12">
      <c r="D3662" s="335"/>
    </row>
    <row r="3663" ht="12">
      <c r="D3663" s="335"/>
    </row>
    <row r="3664" ht="12">
      <c r="D3664" s="335"/>
    </row>
    <row r="3665" ht="12">
      <c r="D3665" s="335"/>
    </row>
    <row r="3666" ht="12">
      <c r="D3666" s="335"/>
    </row>
    <row r="3667" ht="12">
      <c r="D3667" s="335"/>
    </row>
    <row r="3668" ht="12">
      <c r="D3668" s="335"/>
    </row>
    <row r="3669" ht="12">
      <c r="D3669" s="335"/>
    </row>
    <row r="3670" ht="12">
      <c r="D3670" s="335"/>
    </row>
    <row r="3671" ht="12">
      <c r="D3671" s="335"/>
    </row>
    <row r="3672" ht="12">
      <c r="D3672" s="335"/>
    </row>
    <row r="3673" ht="12">
      <c r="D3673" s="335"/>
    </row>
    <row r="3674" ht="12">
      <c r="D3674" s="335"/>
    </row>
    <row r="3675" ht="12">
      <c r="D3675" s="335"/>
    </row>
    <row r="3676" ht="12">
      <c r="D3676" s="335"/>
    </row>
    <row r="3677" ht="12">
      <c r="D3677" s="335"/>
    </row>
    <row r="3678" ht="12">
      <c r="D3678" s="335"/>
    </row>
    <row r="3679" ht="12">
      <c r="D3679" s="335"/>
    </row>
    <row r="3680" ht="12">
      <c r="D3680" s="335"/>
    </row>
    <row r="3681" ht="12">
      <c r="D3681" s="335"/>
    </row>
    <row r="3682" ht="12">
      <c r="D3682" s="335"/>
    </row>
    <row r="3683" ht="12">
      <c r="D3683" s="335"/>
    </row>
    <row r="3684" ht="12">
      <c r="D3684" s="335"/>
    </row>
    <row r="3685" ht="12">
      <c r="D3685" s="335"/>
    </row>
    <row r="3686" ht="12">
      <c r="D3686" s="335"/>
    </row>
    <row r="3687" ht="12">
      <c r="D3687" s="335"/>
    </row>
    <row r="3688" ht="12">
      <c r="D3688" s="335"/>
    </row>
    <row r="3689" ht="12">
      <c r="D3689" s="335"/>
    </row>
    <row r="3690" ht="12">
      <c r="D3690" s="335"/>
    </row>
    <row r="3691" ht="12">
      <c r="D3691" s="335"/>
    </row>
    <row r="3692" ht="12">
      <c r="D3692" s="335"/>
    </row>
    <row r="3693" ht="12">
      <c r="D3693" s="335"/>
    </row>
    <row r="3694" ht="12">
      <c r="D3694" s="335"/>
    </row>
    <row r="3695" ht="12">
      <c r="D3695" s="335"/>
    </row>
    <row r="3696" ht="12">
      <c r="D3696" s="335"/>
    </row>
    <row r="3697" ht="12">
      <c r="D3697" s="335"/>
    </row>
    <row r="3698" ht="12">
      <c r="D3698" s="335"/>
    </row>
    <row r="3699" ht="12">
      <c r="D3699" s="335"/>
    </row>
    <row r="3700" ht="12">
      <c r="D3700" s="335"/>
    </row>
    <row r="3701" ht="12">
      <c r="D3701" s="335"/>
    </row>
    <row r="3702" ht="12">
      <c r="D3702" s="335"/>
    </row>
    <row r="3703" ht="12">
      <c r="D3703" s="335"/>
    </row>
    <row r="3704" ht="12">
      <c r="D3704" s="335"/>
    </row>
    <row r="3705" ht="12">
      <c r="D3705" s="335"/>
    </row>
    <row r="3706" ht="12">
      <c r="D3706" s="335"/>
    </row>
    <row r="3707" ht="12">
      <c r="D3707" s="335"/>
    </row>
    <row r="3708" ht="12">
      <c r="D3708" s="335"/>
    </row>
    <row r="3709" ht="12">
      <c r="D3709" s="335"/>
    </row>
    <row r="3710" ht="12">
      <c r="D3710" s="335"/>
    </row>
    <row r="3711" ht="12">
      <c r="D3711" s="335"/>
    </row>
    <row r="3712" ht="12">
      <c r="D3712" s="335"/>
    </row>
    <row r="3713" ht="12">
      <c r="D3713" s="335"/>
    </row>
    <row r="3714" ht="12">
      <c r="D3714" s="335"/>
    </row>
    <row r="3715" ht="12">
      <c r="D3715" s="335"/>
    </row>
    <row r="3716" ht="12">
      <c r="D3716" s="335"/>
    </row>
    <row r="3717" ht="12">
      <c r="D3717" s="335"/>
    </row>
    <row r="3718" ht="12">
      <c r="D3718" s="335"/>
    </row>
    <row r="3719" ht="12">
      <c r="D3719" s="335"/>
    </row>
    <row r="3720" ht="12">
      <c r="D3720" s="335"/>
    </row>
    <row r="3721" ht="12">
      <c r="D3721" s="335"/>
    </row>
    <row r="3722" ht="12">
      <c r="D3722" s="335"/>
    </row>
    <row r="3723" ht="12">
      <c r="D3723" s="335"/>
    </row>
    <row r="3724" ht="12">
      <c r="D3724" s="335"/>
    </row>
    <row r="3725" ht="12">
      <c r="D3725" s="335"/>
    </row>
    <row r="3726" ht="12">
      <c r="D3726" s="335"/>
    </row>
    <row r="3727" ht="12">
      <c r="D3727" s="335"/>
    </row>
    <row r="3728" ht="12">
      <c r="D3728" s="335"/>
    </row>
    <row r="3729" ht="12">
      <c r="D3729" s="335"/>
    </row>
    <row r="3730" ht="12">
      <c r="D3730" s="335"/>
    </row>
    <row r="3731" ht="12">
      <c r="D3731" s="335"/>
    </row>
    <row r="3732" ht="12">
      <c r="D3732" s="335"/>
    </row>
    <row r="3733" ht="12">
      <c r="D3733" s="335"/>
    </row>
    <row r="3734" ht="12">
      <c r="D3734" s="335"/>
    </row>
    <row r="3735" ht="12">
      <c r="D3735" s="335"/>
    </row>
    <row r="3736" ht="12">
      <c r="D3736" s="335"/>
    </row>
    <row r="3737" ht="12">
      <c r="D3737" s="335"/>
    </row>
    <row r="3738" ht="12">
      <c r="D3738" s="335"/>
    </row>
    <row r="3739" ht="12">
      <c r="D3739" s="335"/>
    </row>
    <row r="3740" ht="12">
      <c r="D3740" s="335"/>
    </row>
    <row r="3741" ht="12">
      <c r="D3741" s="335"/>
    </row>
    <row r="3742" ht="12">
      <c r="D3742" s="335"/>
    </row>
    <row r="3743" ht="12">
      <c r="D3743" s="335"/>
    </row>
    <row r="3744" ht="12">
      <c r="D3744" s="335"/>
    </row>
    <row r="3745" ht="12">
      <c r="D3745" s="335"/>
    </row>
    <row r="3746" ht="12">
      <c r="D3746" s="335"/>
    </row>
    <row r="3747" ht="12">
      <c r="D3747" s="335"/>
    </row>
    <row r="3748" ht="12">
      <c r="D3748" s="335"/>
    </row>
    <row r="3749" ht="12">
      <c r="D3749" s="335"/>
    </row>
    <row r="3750" ht="12">
      <c r="D3750" s="335"/>
    </row>
    <row r="3751" ht="12">
      <c r="D3751" s="335"/>
    </row>
    <row r="3752" ht="12">
      <c r="D3752" s="335"/>
    </row>
    <row r="3753" ht="12">
      <c r="D3753" s="335"/>
    </row>
    <row r="3754" ht="12">
      <c r="D3754" s="335"/>
    </row>
    <row r="3755" ht="12">
      <c r="D3755" s="335"/>
    </row>
    <row r="3756" ht="12">
      <c r="D3756" s="335"/>
    </row>
    <row r="3757" ht="12">
      <c r="D3757" s="335"/>
    </row>
    <row r="3758" ht="12">
      <c r="D3758" s="335"/>
    </row>
    <row r="3759" ht="12">
      <c r="D3759" s="335"/>
    </row>
    <row r="3760" ht="12">
      <c r="D3760" s="335"/>
    </row>
    <row r="3761" ht="12">
      <c r="D3761" s="335"/>
    </row>
    <row r="3762" ht="12">
      <c r="D3762" s="335"/>
    </row>
    <row r="3763" ht="12">
      <c r="D3763" s="335"/>
    </row>
    <row r="3764" ht="12">
      <c r="D3764" s="335"/>
    </row>
    <row r="3765" ht="12">
      <c r="D3765" s="335"/>
    </row>
    <row r="3766" ht="12">
      <c r="D3766" s="335"/>
    </row>
    <row r="3767" ht="12">
      <c r="D3767" s="335"/>
    </row>
    <row r="3768" ht="12">
      <c r="D3768" s="335"/>
    </row>
    <row r="3769" ht="12">
      <c r="D3769" s="335"/>
    </row>
    <row r="3770" ht="12">
      <c r="D3770" s="335"/>
    </row>
    <row r="3771" ht="12">
      <c r="D3771" s="335"/>
    </row>
    <row r="3772" ht="12">
      <c r="D3772" s="335"/>
    </row>
    <row r="3773" ht="12">
      <c r="D3773" s="335"/>
    </row>
    <row r="3774" ht="12">
      <c r="D3774" s="335"/>
    </row>
    <row r="3775" ht="12">
      <c r="D3775" s="335"/>
    </row>
    <row r="3776" ht="12">
      <c r="D3776" s="335"/>
    </row>
    <row r="3777" ht="12">
      <c r="D3777" s="335"/>
    </row>
    <row r="3778" ht="12">
      <c r="D3778" s="335"/>
    </row>
    <row r="3779" ht="12">
      <c r="D3779" s="335"/>
    </row>
    <row r="3780" ht="12">
      <c r="D3780" s="335"/>
    </row>
    <row r="3781" ht="12">
      <c r="D3781" s="335"/>
    </row>
    <row r="3782" ht="12">
      <c r="D3782" s="335"/>
    </row>
    <row r="3783" ht="12">
      <c r="D3783" s="335"/>
    </row>
    <row r="3784" ht="12">
      <c r="D3784" s="335"/>
    </row>
    <row r="3785" ht="12">
      <c r="D3785" s="335"/>
    </row>
    <row r="3786" ht="12">
      <c r="D3786" s="335"/>
    </row>
    <row r="3787" ht="12">
      <c r="D3787" s="335"/>
    </row>
    <row r="3788" ht="12">
      <c r="D3788" s="335"/>
    </row>
    <row r="3789" ht="12">
      <c r="D3789" s="335"/>
    </row>
    <row r="3790" ht="12">
      <c r="D3790" s="335"/>
    </row>
    <row r="3791" ht="12">
      <c r="D3791" s="335"/>
    </row>
    <row r="3792" ht="12">
      <c r="D3792" s="335"/>
    </row>
    <row r="3793" ht="12">
      <c r="D3793" s="335"/>
    </row>
    <row r="3794" ht="12">
      <c r="D3794" s="335"/>
    </row>
    <row r="3795" ht="12">
      <c r="D3795" s="335"/>
    </row>
    <row r="3796" ht="12">
      <c r="D3796" s="335"/>
    </row>
    <row r="3797" ht="12">
      <c r="D3797" s="335"/>
    </row>
    <row r="3798" ht="12">
      <c r="D3798" s="335"/>
    </row>
    <row r="3799" ht="12">
      <c r="D3799" s="335"/>
    </row>
    <row r="3800" ht="12">
      <c r="D3800" s="335"/>
    </row>
    <row r="3801" ht="12">
      <c r="D3801" s="335"/>
    </row>
    <row r="3802" ht="12">
      <c r="D3802" s="335"/>
    </row>
    <row r="3803" ht="12">
      <c r="D3803" s="335"/>
    </row>
    <row r="3804" ht="12">
      <c r="D3804" s="335"/>
    </row>
    <row r="3805" ht="12">
      <c r="D3805" s="335"/>
    </row>
    <row r="3806" ht="12">
      <c r="D3806" s="335"/>
    </row>
    <row r="3807" ht="12">
      <c r="D3807" s="335"/>
    </row>
    <row r="3808" ht="12">
      <c r="D3808" s="335"/>
    </row>
    <row r="3809" ht="12">
      <c r="D3809" s="335"/>
    </row>
    <row r="3810" ht="12">
      <c r="D3810" s="335"/>
    </row>
    <row r="3811" ht="12">
      <c r="D3811" s="335"/>
    </row>
    <row r="3812" ht="12">
      <c r="D3812" s="335"/>
    </row>
    <row r="3813" ht="12">
      <c r="D3813" s="335"/>
    </row>
    <row r="3814" ht="12">
      <c r="D3814" s="335"/>
    </row>
    <row r="3815" ht="12">
      <c r="D3815" s="335"/>
    </row>
    <row r="3816" ht="12">
      <c r="D3816" s="335"/>
    </row>
    <row r="3817" ht="12">
      <c r="D3817" s="335"/>
    </row>
    <row r="3818" ht="12">
      <c r="D3818" s="335"/>
    </row>
    <row r="3819" ht="12">
      <c r="D3819" s="335"/>
    </row>
    <row r="3820" ht="12">
      <c r="D3820" s="335"/>
    </row>
    <row r="3821" ht="12">
      <c r="D3821" s="335"/>
    </row>
    <row r="3822" ht="12">
      <c r="D3822" s="335"/>
    </row>
    <row r="3823" ht="12">
      <c r="D3823" s="335"/>
    </row>
    <row r="3824" ht="12">
      <c r="D3824" s="335"/>
    </row>
    <row r="3825" ht="12">
      <c r="D3825" s="335"/>
    </row>
    <row r="3826" ht="12">
      <c r="D3826" s="335"/>
    </row>
    <row r="3827" ht="12">
      <c r="D3827" s="335"/>
    </row>
    <row r="3828" ht="12">
      <c r="D3828" s="335"/>
    </row>
    <row r="3829" ht="12">
      <c r="D3829" s="335"/>
    </row>
    <row r="3830" ht="12">
      <c r="D3830" s="335"/>
    </row>
    <row r="3831" ht="12">
      <c r="D3831" s="335"/>
    </row>
    <row r="3832" ht="12">
      <c r="D3832" s="335"/>
    </row>
    <row r="3833" ht="12">
      <c r="D3833" s="335"/>
    </row>
    <row r="3834" ht="12">
      <c r="D3834" s="335"/>
    </row>
    <row r="3835" ht="12">
      <c r="D3835" s="335"/>
    </row>
    <row r="3836" ht="12">
      <c r="D3836" s="335"/>
    </row>
    <row r="3837" ht="12">
      <c r="D3837" s="335"/>
    </row>
    <row r="3838" ht="12">
      <c r="D3838" s="335"/>
    </row>
    <row r="3839" ht="12">
      <c r="D3839" s="335"/>
    </row>
    <row r="3840" ht="12">
      <c r="D3840" s="335"/>
    </row>
    <row r="3841" ht="12">
      <c r="D3841" s="335"/>
    </row>
    <row r="3842" ht="12">
      <c r="D3842" s="335"/>
    </row>
    <row r="3843" ht="12">
      <c r="D3843" s="335"/>
    </row>
    <row r="3844" ht="12">
      <c r="D3844" s="335"/>
    </row>
    <row r="3845" ht="12">
      <c r="D3845" s="335"/>
    </row>
    <row r="3846" ht="12">
      <c r="D3846" s="335"/>
    </row>
    <row r="3847" ht="12">
      <c r="D3847" s="335"/>
    </row>
    <row r="3848" ht="12">
      <c r="D3848" s="335"/>
    </row>
    <row r="3849" ht="12">
      <c r="D3849" s="335"/>
    </row>
    <row r="3850" ht="12">
      <c r="D3850" s="335"/>
    </row>
    <row r="3851" ht="12">
      <c r="D3851" s="335"/>
    </row>
    <row r="3852" ht="12">
      <c r="D3852" s="335"/>
    </row>
    <row r="3853" ht="12">
      <c r="D3853" s="335"/>
    </row>
    <row r="3854" ht="12">
      <c r="D3854" s="335"/>
    </row>
    <row r="3855" ht="12">
      <c r="D3855" s="335"/>
    </row>
    <row r="3856" ht="12">
      <c r="D3856" s="335"/>
    </row>
    <row r="3857" ht="12">
      <c r="D3857" s="335"/>
    </row>
    <row r="3858" ht="12">
      <c r="D3858" s="335"/>
    </row>
    <row r="3859" ht="12">
      <c r="D3859" s="335"/>
    </row>
    <row r="3860" ht="12">
      <c r="D3860" s="335"/>
    </row>
    <row r="3861" ht="12">
      <c r="D3861" s="335"/>
    </row>
    <row r="3862" ht="12">
      <c r="D3862" s="335"/>
    </row>
    <row r="3863" ht="12">
      <c r="D3863" s="335"/>
    </row>
    <row r="3864" ht="12">
      <c r="D3864" s="335"/>
    </row>
    <row r="3865" ht="12">
      <c r="D3865" s="335"/>
    </row>
    <row r="3866" ht="12">
      <c r="D3866" s="335"/>
    </row>
    <row r="3867" ht="12">
      <c r="D3867" s="335"/>
    </row>
    <row r="3868" ht="12">
      <c r="D3868" s="335"/>
    </row>
    <row r="3869" ht="12">
      <c r="D3869" s="335"/>
    </row>
    <row r="3870" ht="12">
      <c r="D3870" s="335"/>
    </row>
    <row r="3871" ht="12">
      <c r="D3871" s="335"/>
    </row>
    <row r="3872" ht="12">
      <c r="D3872" s="335"/>
    </row>
    <row r="3873" ht="12">
      <c r="D3873" s="335"/>
    </row>
    <row r="3874" ht="12">
      <c r="D3874" s="335"/>
    </row>
    <row r="3875" ht="12">
      <c r="D3875" s="335"/>
    </row>
    <row r="3876" ht="12">
      <c r="D3876" s="335"/>
    </row>
    <row r="3877" ht="12">
      <c r="D3877" s="335"/>
    </row>
    <row r="3878" ht="12">
      <c r="D3878" s="335"/>
    </row>
    <row r="3879" ht="12">
      <c r="D3879" s="335"/>
    </row>
    <row r="3880" ht="12">
      <c r="D3880" s="335"/>
    </row>
    <row r="3881" ht="12">
      <c r="D3881" s="335"/>
    </row>
    <row r="3882" ht="12">
      <c r="D3882" s="335"/>
    </row>
    <row r="3883" ht="12">
      <c r="D3883" s="335"/>
    </row>
    <row r="3884" ht="12">
      <c r="D3884" s="335"/>
    </row>
    <row r="3885" ht="12">
      <c r="D3885" s="335"/>
    </row>
    <row r="3886" ht="12">
      <c r="D3886" s="335"/>
    </row>
    <row r="3887" ht="12">
      <c r="D3887" s="335"/>
    </row>
    <row r="3888" ht="12">
      <c r="D3888" s="335"/>
    </row>
    <row r="3889" ht="12">
      <c r="D3889" s="335"/>
    </row>
    <row r="3890" ht="12">
      <c r="D3890" s="335"/>
    </row>
    <row r="3891" ht="12">
      <c r="D3891" s="335"/>
    </row>
    <row r="3892" ht="12">
      <c r="D3892" s="335"/>
    </row>
    <row r="3893" ht="12">
      <c r="D3893" s="335"/>
    </row>
    <row r="3894" ht="12">
      <c r="D3894" s="335"/>
    </row>
    <row r="3895" ht="12">
      <c r="D3895" s="335"/>
    </row>
    <row r="3896" ht="12">
      <c r="D3896" s="335"/>
    </row>
    <row r="3897" ht="12">
      <c r="D3897" s="335"/>
    </row>
    <row r="3898" ht="12">
      <c r="D3898" s="335"/>
    </row>
    <row r="3899" ht="12">
      <c r="D3899" s="335"/>
    </row>
    <row r="3900" ht="12">
      <c r="D3900" s="335"/>
    </row>
    <row r="3901" ht="12">
      <c r="D3901" s="335"/>
    </row>
    <row r="3902" ht="12">
      <c r="D3902" s="335"/>
    </row>
    <row r="3903" ht="12">
      <c r="D3903" s="335"/>
    </row>
    <row r="3904" ht="12">
      <c r="D3904" s="335"/>
    </row>
    <row r="3905" ht="12">
      <c r="D3905" s="335"/>
    </row>
    <row r="3906" ht="12">
      <c r="D3906" s="335"/>
    </row>
    <row r="3907" ht="12">
      <c r="D3907" s="335"/>
    </row>
    <row r="3908" ht="12">
      <c r="D3908" s="335"/>
    </row>
    <row r="3909" ht="12">
      <c r="D3909" s="335"/>
    </row>
    <row r="3910" ht="12">
      <c r="D3910" s="335"/>
    </row>
    <row r="3911" ht="12">
      <c r="D3911" s="335"/>
    </row>
    <row r="3912" ht="12">
      <c r="D3912" s="335"/>
    </row>
    <row r="3913" ht="12">
      <c r="D3913" s="335"/>
    </row>
    <row r="3914" ht="12">
      <c r="D3914" s="335"/>
    </row>
    <row r="3915" ht="12">
      <c r="D3915" s="335"/>
    </row>
    <row r="3916" ht="12">
      <c r="D3916" s="335"/>
    </row>
    <row r="3917" ht="12">
      <c r="D3917" s="335"/>
    </row>
    <row r="3918" ht="12">
      <c r="D3918" s="335"/>
    </row>
    <row r="3919" ht="12">
      <c r="D3919" s="335"/>
    </row>
    <row r="3920" ht="12">
      <c r="D3920" s="335"/>
    </row>
    <row r="3921" ht="12">
      <c r="D3921" s="335"/>
    </row>
    <row r="3922" ht="12">
      <c r="D3922" s="335"/>
    </row>
    <row r="3923" ht="12">
      <c r="D3923" s="335"/>
    </row>
    <row r="3924" ht="12">
      <c r="D3924" s="335"/>
    </row>
    <row r="3925" ht="12">
      <c r="D3925" s="335"/>
    </row>
    <row r="3926" ht="12">
      <c r="D3926" s="335"/>
    </row>
    <row r="3927" ht="12">
      <c r="D3927" s="335"/>
    </row>
    <row r="3928" ht="12">
      <c r="D3928" s="335"/>
    </row>
    <row r="3929" ht="12">
      <c r="D3929" s="335"/>
    </row>
    <row r="3930" ht="12">
      <c r="D3930" s="335"/>
    </row>
    <row r="3931" ht="12">
      <c r="D3931" s="335"/>
    </row>
    <row r="3932" ht="12">
      <c r="D3932" s="335"/>
    </row>
    <row r="3933" ht="12">
      <c r="D3933" s="335"/>
    </row>
    <row r="3934" ht="12">
      <c r="D3934" s="335"/>
    </row>
    <row r="3935" ht="12">
      <c r="D3935" s="335"/>
    </row>
    <row r="3936" ht="12">
      <c r="D3936" s="335"/>
    </row>
    <row r="3937" ht="12">
      <c r="D3937" s="335"/>
    </row>
    <row r="3938" ht="12">
      <c r="D3938" s="335"/>
    </row>
    <row r="3939" ht="12">
      <c r="D3939" s="335"/>
    </row>
    <row r="3940" ht="12">
      <c r="D3940" s="335"/>
    </row>
    <row r="3941" ht="12">
      <c r="D3941" s="335"/>
    </row>
    <row r="3942" ht="12">
      <c r="D3942" s="335"/>
    </row>
    <row r="3943" ht="12">
      <c r="D3943" s="335"/>
    </row>
    <row r="3944" ht="12">
      <c r="D3944" s="335"/>
    </row>
    <row r="3945" ht="12">
      <c r="D3945" s="335"/>
    </row>
    <row r="3946" ht="12">
      <c r="D3946" s="335"/>
    </row>
    <row r="3947" ht="12">
      <c r="D3947" s="335"/>
    </row>
    <row r="3948" ht="12">
      <c r="D3948" s="335"/>
    </row>
    <row r="3949" ht="12">
      <c r="D3949" s="335"/>
    </row>
    <row r="3950" ht="12">
      <c r="D3950" s="335"/>
    </row>
    <row r="3951" ht="12">
      <c r="D3951" s="335"/>
    </row>
    <row r="3952" ht="12">
      <c r="D3952" s="335"/>
    </row>
    <row r="3953" ht="12">
      <c r="D3953" s="335"/>
    </row>
    <row r="3954" ht="12">
      <c r="D3954" s="335"/>
    </row>
    <row r="3955" ht="12">
      <c r="D3955" s="335"/>
    </row>
    <row r="3956" ht="12">
      <c r="D3956" s="335"/>
    </row>
    <row r="3957" ht="12">
      <c r="D3957" s="335"/>
    </row>
    <row r="3958" ht="12">
      <c r="D3958" s="335"/>
    </row>
    <row r="3959" ht="12">
      <c r="D3959" s="335"/>
    </row>
    <row r="3960" ht="12">
      <c r="D3960" s="335"/>
    </row>
    <row r="3961" ht="12">
      <c r="D3961" s="335"/>
    </row>
    <row r="3962" ht="12">
      <c r="D3962" s="335"/>
    </row>
    <row r="3963" ht="12">
      <c r="D3963" s="335"/>
    </row>
    <row r="3964" ht="12">
      <c r="D3964" s="335"/>
    </row>
    <row r="3965" ht="12">
      <c r="D3965" s="335"/>
    </row>
    <row r="3966" ht="12">
      <c r="D3966" s="335"/>
    </row>
    <row r="3967" ht="12">
      <c r="D3967" s="335"/>
    </row>
    <row r="3968" ht="12">
      <c r="D3968" s="335"/>
    </row>
    <row r="3969" ht="12">
      <c r="D3969" s="335"/>
    </row>
    <row r="3970" ht="12">
      <c r="D3970" s="335"/>
    </row>
    <row r="3971" ht="12">
      <c r="D3971" s="335"/>
    </row>
    <row r="3972" ht="12">
      <c r="D3972" s="335"/>
    </row>
    <row r="3973" ht="12">
      <c r="D3973" s="335"/>
    </row>
    <row r="3974" ht="12">
      <c r="D3974" s="335"/>
    </row>
    <row r="3975" ht="12">
      <c r="D3975" s="335"/>
    </row>
    <row r="3976" ht="12">
      <c r="D3976" s="335"/>
    </row>
    <row r="3977" ht="12">
      <c r="D3977" s="335"/>
    </row>
    <row r="3978" ht="12">
      <c r="D3978" s="335"/>
    </row>
    <row r="3979" ht="12">
      <c r="D3979" s="335"/>
    </row>
    <row r="3980" ht="12">
      <c r="D3980" s="335"/>
    </row>
    <row r="3981" ht="12">
      <c r="D3981" s="335"/>
    </row>
    <row r="3982" ht="12">
      <c r="D3982" s="335"/>
    </row>
    <row r="3983" ht="12">
      <c r="D3983" s="335"/>
    </row>
    <row r="3984" ht="12">
      <c r="D3984" s="335"/>
    </row>
    <row r="3985" ht="12">
      <c r="D3985" s="335"/>
    </row>
    <row r="3986" ht="12">
      <c r="D3986" s="335"/>
    </row>
    <row r="3987" ht="12">
      <c r="D3987" s="335"/>
    </row>
    <row r="3988" ht="12">
      <c r="D3988" s="335"/>
    </row>
    <row r="3989" ht="12">
      <c r="D3989" s="335"/>
    </row>
    <row r="3990" ht="12">
      <c r="D3990" s="335"/>
    </row>
    <row r="3991" ht="12">
      <c r="D3991" s="335"/>
    </row>
    <row r="3992" ht="12">
      <c r="D3992" s="335"/>
    </row>
    <row r="3993" ht="12">
      <c r="D3993" s="335"/>
    </row>
    <row r="3994" ht="12">
      <c r="D3994" s="335"/>
    </row>
    <row r="3995" ht="12">
      <c r="D3995" s="335"/>
    </row>
    <row r="3996" ht="12">
      <c r="D3996" s="335"/>
    </row>
    <row r="3997" ht="12">
      <c r="D3997" s="335"/>
    </row>
    <row r="3998" ht="12">
      <c r="D3998" s="335"/>
    </row>
    <row r="3999" ht="12">
      <c r="D3999" s="335"/>
    </row>
    <row r="4000" ht="12">
      <c r="D4000" s="335"/>
    </row>
    <row r="4001" ht="12">
      <c r="D4001" s="335"/>
    </row>
    <row r="4002" ht="12">
      <c r="D4002" s="335"/>
    </row>
    <row r="4003" ht="12">
      <c r="D4003" s="335"/>
    </row>
    <row r="4004" ht="12">
      <c r="D4004" s="335"/>
    </row>
    <row r="4005" ht="12">
      <c r="D4005" s="335"/>
    </row>
    <row r="4006" ht="12">
      <c r="D4006" s="335"/>
    </row>
    <row r="4007" ht="12">
      <c r="D4007" s="335"/>
    </row>
    <row r="4008" ht="12">
      <c r="D4008" s="335"/>
    </row>
    <row r="4009" ht="12">
      <c r="D4009" s="335"/>
    </row>
    <row r="4010" ht="12">
      <c r="D4010" s="335"/>
    </row>
    <row r="4011" ht="12">
      <c r="D4011" s="335"/>
    </row>
    <row r="4012" ht="12">
      <c r="D4012" s="335"/>
    </row>
    <row r="4013" ht="12">
      <c r="D4013" s="335"/>
    </row>
    <row r="4014" ht="12">
      <c r="D4014" s="335"/>
    </row>
    <row r="4015" ht="12">
      <c r="D4015" s="335"/>
    </row>
    <row r="4016" ht="12">
      <c r="D4016" s="335"/>
    </row>
    <row r="4017" ht="12">
      <c r="D4017" s="335"/>
    </row>
    <row r="4018" ht="12">
      <c r="D4018" s="335"/>
    </row>
    <row r="4019" ht="12">
      <c r="D4019" s="335"/>
    </row>
    <row r="4020" ht="12">
      <c r="D4020" s="335"/>
    </row>
    <row r="4021" ht="12">
      <c r="D4021" s="335"/>
    </row>
    <row r="4022" ht="12">
      <c r="D4022" s="335"/>
    </row>
    <row r="4023" ht="12">
      <c r="D4023" s="335"/>
    </row>
    <row r="4024" ht="12">
      <c r="D4024" s="335"/>
    </row>
    <row r="4025" ht="12">
      <c r="D4025" s="335"/>
    </row>
    <row r="4026" ht="12">
      <c r="D4026" s="335"/>
    </row>
    <row r="4027" ht="12">
      <c r="D4027" s="335"/>
    </row>
    <row r="4028" ht="12">
      <c r="D4028" s="335"/>
    </row>
    <row r="4029" ht="12">
      <c r="D4029" s="335"/>
    </row>
    <row r="4030" ht="12">
      <c r="D4030" s="335"/>
    </row>
    <row r="4031" ht="12">
      <c r="D4031" s="335"/>
    </row>
    <row r="4032" ht="12">
      <c r="D4032" s="335"/>
    </row>
    <row r="4033" ht="12">
      <c r="D4033" s="335"/>
    </row>
    <row r="4034" ht="12">
      <c r="D4034" s="335"/>
    </row>
    <row r="4035" ht="12">
      <c r="D4035" s="335"/>
    </row>
    <row r="4036" ht="12">
      <c r="D4036" s="335"/>
    </row>
    <row r="4037" ht="12">
      <c r="D4037" s="335"/>
    </row>
    <row r="4038" ht="12">
      <c r="D4038" s="335"/>
    </row>
    <row r="4039" ht="12">
      <c r="D4039" s="335"/>
    </row>
    <row r="4040" ht="12">
      <c r="D4040" s="335"/>
    </row>
    <row r="4041" ht="12">
      <c r="D4041" s="335"/>
    </row>
    <row r="4042" ht="12">
      <c r="D4042" s="335"/>
    </row>
    <row r="4043" ht="12">
      <c r="D4043" s="335"/>
    </row>
    <row r="4044" ht="12">
      <c r="D4044" s="335"/>
    </row>
    <row r="4045" ht="12">
      <c r="D4045" s="335"/>
    </row>
    <row r="4046" ht="12">
      <c r="D4046" s="335"/>
    </row>
    <row r="4047" ht="12">
      <c r="D4047" s="335"/>
    </row>
    <row r="4048" ht="12">
      <c r="D4048" s="335"/>
    </row>
    <row r="4049" ht="12">
      <c r="D4049" s="335"/>
    </row>
    <row r="4050" ht="12">
      <c r="D4050" s="335"/>
    </row>
    <row r="4051" ht="12">
      <c r="D4051" s="335"/>
    </row>
    <row r="4052" ht="12">
      <c r="D4052" s="335"/>
    </row>
    <row r="4053" ht="12">
      <c r="D4053" s="335"/>
    </row>
    <row r="4054" ht="12">
      <c r="D4054" s="335"/>
    </row>
    <row r="4055" ht="12">
      <c r="D4055" s="335"/>
    </row>
    <row r="4056" ht="12">
      <c r="D4056" s="335"/>
    </row>
    <row r="4057" ht="12">
      <c r="D4057" s="335"/>
    </row>
    <row r="4058" ht="12">
      <c r="D4058" s="335"/>
    </row>
    <row r="4059" ht="12">
      <c r="D4059" s="335"/>
    </row>
    <row r="4060" ht="12">
      <c r="D4060" s="335"/>
    </row>
    <row r="4061" ht="12">
      <c r="D4061" s="335"/>
    </row>
    <row r="4062" ht="12">
      <c r="D4062" s="335"/>
    </row>
    <row r="4063" ht="12">
      <c r="D4063" s="335"/>
    </row>
    <row r="4064" ht="12">
      <c r="D4064" s="335"/>
    </row>
    <row r="4065" ht="12">
      <c r="D4065" s="335"/>
    </row>
    <row r="4066" ht="12">
      <c r="D4066" s="335"/>
    </row>
    <row r="4067" ht="12">
      <c r="D4067" s="335"/>
    </row>
    <row r="4068" ht="12">
      <c r="D4068" s="335"/>
    </row>
    <row r="4069" ht="12">
      <c r="D4069" s="335"/>
    </row>
    <row r="4070" ht="12">
      <c r="D4070" s="335"/>
    </row>
    <row r="4071" ht="12">
      <c r="D4071" s="335"/>
    </row>
    <row r="4072" ht="12">
      <c r="D4072" s="335"/>
    </row>
    <row r="4073" ht="12">
      <c r="D4073" s="335"/>
    </row>
    <row r="4074" ht="12">
      <c r="D4074" s="335"/>
    </row>
    <row r="4075" ht="12">
      <c r="D4075" s="335"/>
    </row>
    <row r="4076" ht="12">
      <c r="D4076" s="335"/>
    </row>
    <row r="4077" ht="12">
      <c r="D4077" s="335"/>
    </row>
    <row r="4078" ht="12">
      <c r="D4078" s="335"/>
    </row>
    <row r="4079" ht="12">
      <c r="D4079" s="335"/>
    </row>
    <row r="4080" ht="12">
      <c r="D4080" s="335"/>
    </row>
    <row r="4081" ht="12">
      <c r="D4081" s="335"/>
    </row>
    <row r="4082" ht="12">
      <c r="D4082" s="335"/>
    </row>
    <row r="4083" ht="12">
      <c r="D4083" s="335"/>
    </row>
    <row r="4084" ht="12">
      <c r="D4084" s="335"/>
    </row>
    <row r="4085" ht="12">
      <c r="D4085" s="335"/>
    </row>
    <row r="4086" ht="12">
      <c r="D4086" s="335"/>
    </row>
    <row r="4087" ht="12">
      <c r="D4087" s="335"/>
    </row>
    <row r="4088" ht="12">
      <c r="D4088" s="335"/>
    </row>
    <row r="4089" ht="12">
      <c r="D4089" s="335"/>
    </row>
    <row r="4090" ht="12">
      <c r="D4090" s="335"/>
    </row>
    <row r="4091" ht="12">
      <c r="D4091" s="335"/>
    </row>
    <row r="4092" ht="12">
      <c r="D4092" s="335"/>
    </row>
    <row r="4093" ht="12">
      <c r="D4093" s="335"/>
    </row>
    <row r="4094" ht="12">
      <c r="D4094" s="335"/>
    </row>
    <row r="4095" ht="12">
      <c r="D4095" s="335"/>
    </row>
    <row r="4096" ht="12">
      <c r="D4096" s="335"/>
    </row>
    <row r="4097" ht="12">
      <c r="D4097" s="335"/>
    </row>
    <row r="4098" ht="12">
      <c r="D4098" s="335"/>
    </row>
    <row r="4099" ht="12">
      <c r="D4099" s="335"/>
    </row>
    <row r="4100" ht="12">
      <c r="D4100" s="335"/>
    </row>
    <row r="4101" ht="12">
      <c r="D4101" s="335"/>
    </row>
    <row r="4102" ht="12">
      <c r="D4102" s="335"/>
    </row>
    <row r="4103" ht="12">
      <c r="D4103" s="335"/>
    </row>
    <row r="4104" ht="12">
      <c r="D4104" s="335"/>
    </row>
    <row r="4105" ht="12">
      <c r="D4105" s="335"/>
    </row>
    <row r="4106" ht="12">
      <c r="D4106" s="335"/>
    </row>
    <row r="4107" ht="12">
      <c r="D4107" s="335"/>
    </row>
    <row r="4108" ht="12">
      <c r="D4108" s="335"/>
    </row>
    <row r="4109" ht="12">
      <c r="D4109" s="335"/>
    </row>
    <row r="4110" ht="12">
      <c r="D4110" s="335"/>
    </row>
    <row r="4111" ht="12">
      <c r="D4111" s="335"/>
    </row>
    <row r="4112" ht="12">
      <c r="D4112" s="335"/>
    </row>
    <row r="4113" ht="12">
      <c r="D4113" s="335"/>
    </row>
    <row r="4114" ht="12">
      <c r="D4114" s="335"/>
    </row>
    <row r="4115" ht="12">
      <c r="D4115" s="335"/>
    </row>
    <row r="4116" ht="12">
      <c r="D4116" s="335"/>
    </row>
    <row r="4117" ht="12">
      <c r="D4117" s="335"/>
    </row>
    <row r="4118" ht="12">
      <c r="D4118" s="335"/>
    </row>
    <row r="4119" ht="12">
      <c r="D4119" s="335"/>
    </row>
    <row r="4120" ht="12">
      <c r="D4120" s="335"/>
    </row>
    <row r="4121" ht="12">
      <c r="D4121" s="335"/>
    </row>
    <row r="4122" ht="12">
      <c r="D4122" s="335"/>
    </row>
    <row r="4123" ht="12">
      <c r="D4123" s="335"/>
    </row>
    <row r="4124" ht="12">
      <c r="D4124" s="335"/>
    </row>
    <row r="4125" ht="12">
      <c r="D4125" s="335"/>
    </row>
    <row r="4126" ht="12">
      <c r="D4126" s="335"/>
    </row>
    <row r="4127" ht="12">
      <c r="D4127" s="335"/>
    </row>
    <row r="4128" ht="12">
      <c r="D4128" s="335"/>
    </row>
    <row r="4129" ht="12">
      <c r="D4129" s="335"/>
    </row>
    <row r="4130" ht="12">
      <c r="D4130" s="335"/>
    </row>
    <row r="4131" ht="12">
      <c r="D4131" s="335"/>
    </row>
    <row r="4132" ht="12">
      <c r="D4132" s="335"/>
    </row>
    <row r="4133" ht="12">
      <c r="D4133" s="335"/>
    </row>
    <row r="4134" ht="12">
      <c r="D4134" s="335"/>
    </row>
    <row r="4135" ht="12">
      <c r="D4135" s="335"/>
    </row>
    <row r="4136" ht="12">
      <c r="D4136" s="335"/>
    </row>
    <row r="4137" ht="12">
      <c r="D4137" s="335"/>
    </row>
    <row r="4138" ht="12">
      <c r="D4138" s="335"/>
    </row>
    <row r="4139" ht="12">
      <c r="D4139" s="335"/>
    </row>
    <row r="4140" ht="12">
      <c r="D4140" s="335"/>
    </row>
    <row r="4141" ht="12">
      <c r="D4141" s="335"/>
    </row>
    <row r="4142" ht="12">
      <c r="D4142" s="335"/>
    </row>
    <row r="4143" ht="12">
      <c r="D4143" s="335"/>
    </row>
    <row r="4144" ht="12">
      <c r="D4144" s="335"/>
    </row>
    <row r="4145" ht="12">
      <c r="D4145" s="335"/>
    </row>
    <row r="4146" ht="12">
      <c r="D4146" s="335"/>
    </row>
    <row r="4147" ht="12">
      <c r="D4147" s="335"/>
    </row>
    <row r="4148" ht="12">
      <c r="D4148" s="335"/>
    </row>
    <row r="4149" ht="12">
      <c r="D4149" s="335"/>
    </row>
    <row r="4150" ht="12">
      <c r="D4150" s="335"/>
    </row>
    <row r="4151" ht="12">
      <c r="D4151" s="335"/>
    </row>
    <row r="4152" ht="12">
      <c r="D4152" s="335"/>
    </row>
    <row r="4153" ht="12">
      <c r="D4153" s="335"/>
    </row>
    <row r="4154" ht="12">
      <c r="D4154" s="335"/>
    </row>
    <row r="4155" ht="12">
      <c r="D4155" s="335"/>
    </row>
    <row r="4156" ht="12">
      <c r="D4156" s="335"/>
    </row>
    <row r="4157" ht="12">
      <c r="D4157" s="335"/>
    </row>
    <row r="4158" ht="12">
      <c r="D4158" s="335"/>
    </row>
    <row r="4159" ht="12">
      <c r="D4159" s="335"/>
    </row>
    <row r="4160" ht="12">
      <c r="D4160" s="335"/>
    </row>
    <row r="4161" ht="12">
      <c r="D4161" s="335"/>
    </row>
    <row r="4162" ht="12">
      <c r="D4162" s="335"/>
    </row>
    <row r="4163" ht="12">
      <c r="D4163" s="335"/>
    </row>
    <row r="4164" ht="12">
      <c r="D4164" s="335"/>
    </row>
    <row r="4165" ht="12">
      <c r="D4165" s="335"/>
    </row>
    <row r="4166" ht="12">
      <c r="D4166" s="335"/>
    </row>
    <row r="4167" ht="12">
      <c r="D4167" s="335"/>
    </row>
    <row r="4168" ht="12">
      <c r="D4168" s="335"/>
    </row>
    <row r="4169" ht="12">
      <c r="D4169" s="335"/>
    </row>
    <row r="4170" ht="12">
      <c r="D4170" s="335"/>
    </row>
    <row r="4171" ht="12">
      <c r="D4171" s="335"/>
    </row>
    <row r="4172" ht="12">
      <c r="D4172" s="335"/>
    </row>
    <row r="4173" ht="12">
      <c r="D4173" s="335"/>
    </row>
    <row r="4174" ht="12">
      <c r="D4174" s="335"/>
    </row>
    <row r="4175" ht="12">
      <c r="D4175" s="335"/>
    </row>
    <row r="4176" ht="12">
      <c r="D4176" s="335"/>
    </row>
    <row r="4177" ht="12">
      <c r="D4177" s="335"/>
    </row>
    <row r="4178" ht="12">
      <c r="D4178" s="335"/>
    </row>
    <row r="4179" ht="12">
      <c r="D4179" s="335"/>
    </row>
    <row r="4180" ht="12">
      <c r="D4180" s="335"/>
    </row>
    <row r="4181" ht="12">
      <c r="D4181" s="335"/>
    </row>
    <row r="4182" ht="12">
      <c r="D4182" s="335"/>
    </row>
    <row r="4183" ht="12">
      <c r="D4183" s="335"/>
    </row>
    <row r="4184" ht="12">
      <c r="D4184" s="335"/>
    </row>
    <row r="4185" ht="12">
      <c r="D4185" s="335"/>
    </row>
    <row r="4186" ht="12">
      <c r="D4186" s="335"/>
    </row>
    <row r="4187" ht="12">
      <c r="D4187" s="335"/>
    </row>
    <row r="4188" ht="12">
      <c r="D4188" s="335"/>
    </row>
    <row r="4189" ht="12">
      <c r="D4189" s="335"/>
    </row>
    <row r="4190" ht="12">
      <c r="D4190" s="335"/>
    </row>
    <row r="4191" ht="12">
      <c r="D4191" s="335"/>
    </row>
    <row r="4192" ht="12">
      <c r="D4192" s="335"/>
    </row>
    <row r="4193" ht="12">
      <c r="D4193" s="335"/>
    </row>
    <row r="4194" ht="12">
      <c r="D4194" s="335"/>
    </row>
    <row r="4195" ht="12">
      <c r="D4195" s="335"/>
    </row>
    <row r="4196" ht="12">
      <c r="D4196" s="335"/>
    </row>
    <row r="4197" ht="12">
      <c r="D4197" s="335"/>
    </row>
    <row r="4198" ht="12">
      <c r="D4198" s="335"/>
    </row>
    <row r="4199" ht="12">
      <c r="D4199" s="335"/>
    </row>
    <row r="4200" ht="12">
      <c r="D4200" s="335"/>
    </row>
    <row r="4201" ht="12">
      <c r="D4201" s="335"/>
    </row>
    <row r="4202" ht="12">
      <c r="D4202" s="335"/>
    </row>
    <row r="4203" ht="12">
      <c r="D4203" s="335"/>
    </row>
    <row r="4204" ht="12">
      <c r="D4204" s="335"/>
    </row>
    <row r="4205" ht="12">
      <c r="D4205" s="335"/>
    </row>
    <row r="4206" ht="12">
      <c r="D4206" s="335"/>
    </row>
    <row r="4207" ht="12">
      <c r="D4207" s="335"/>
    </row>
    <row r="4208" ht="12">
      <c r="D4208" s="335"/>
    </row>
    <row r="4209" ht="12">
      <c r="D4209" s="335"/>
    </row>
    <row r="4210" ht="12">
      <c r="D4210" s="335"/>
    </row>
    <row r="4211" ht="12">
      <c r="D4211" s="335"/>
    </row>
    <row r="4212" ht="12">
      <c r="D4212" s="335"/>
    </row>
    <row r="4213" ht="12">
      <c r="D4213" s="335"/>
    </row>
    <row r="4214" ht="12">
      <c r="D4214" s="335"/>
    </row>
    <row r="4215" ht="12">
      <c r="D4215" s="335"/>
    </row>
    <row r="4216" ht="12">
      <c r="D4216" s="335"/>
    </row>
    <row r="4217" ht="12">
      <c r="D4217" s="335"/>
    </row>
    <row r="4218" ht="12">
      <c r="D4218" s="335"/>
    </row>
    <row r="4219" ht="12">
      <c r="D4219" s="335"/>
    </row>
    <row r="4220" ht="12">
      <c r="D4220" s="335"/>
    </row>
    <row r="4221" ht="12">
      <c r="D4221" s="335"/>
    </row>
    <row r="4222" ht="12">
      <c r="D4222" s="335"/>
    </row>
    <row r="4223" ht="12">
      <c r="D4223" s="335"/>
    </row>
    <row r="4224" ht="12">
      <c r="D4224" s="335"/>
    </row>
    <row r="4225" ht="12">
      <c r="D4225" s="335"/>
    </row>
    <row r="4226" ht="12">
      <c r="D4226" s="335"/>
    </row>
    <row r="4227" ht="12">
      <c r="D4227" s="335"/>
    </row>
    <row r="4228" ht="12">
      <c r="D4228" s="335"/>
    </row>
    <row r="4229" ht="12">
      <c r="D4229" s="335"/>
    </row>
    <row r="4230" ht="12">
      <c r="D4230" s="335"/>
    </row>
    <row r="4231" ht="12">
      <c r="D4231" s="335"/>
    </row>
    <row r="4232" ht="12">
      <c r="D4232" s="335"/>
    </row>
    <row r="4233" ht="12">
      <c r="D4233" s="335"/>
    </row>
    <row r="4234" ht="12">
      <c r="D4234" s="335"/>
    </row>
    <row r="4235" ht="12">
      <c r="D4235" s="335"/>
    </row>
    <row r="4236" ht="12">
      <c r="D4236" s="335"/>
    </row>
    <row r="4237" ht="12">
      <c r="D4237" s="335"/>
    </row>
    <row r="4238" ht="12">
      <c r="D4238" s="335"/>
    </row>
    <row r="4239" ht="12">
      <c r="D4239" s="335"/>
    </row>
    <row r="4240" ht="12">
      <c r="D4240" s="335"/>
    </row>
    <row r="4241" ht="12">
      <c r="D4241" s="335"/>
    </row>
    <row r="4242" ht="12">
      <c r="D4242" s="335"/>
    </row>
    <row r="4243" ht="12">
      <c r="D4243" s="335"/>
    </row>
    <row r="4244" ht="12">
      <c r="D4244" s="335"/>
    </row>
    <row r="4245" ht="12">
      <c r="D4245" s="335"/>
    </row>
    <row r="4246" ht="12">
      <c r="D4246" s="335"/>
    </row>
    <row r="4247" ht="12">
      <c r="D4247" s="335"/>
    </row>
    <row r="4248" ht="12">
      <c r="D4248" s="335"/>
    </row>
    <row r="4249" ht="12">
      <c r="D4249" s="335"/>
    </row>
    <row r="4250" ht="12">
      <c r="D4250" s="335"/>
    </row>
    <row r="4251" ht="12">
      <c r="D4251" s="335"/>
    </row>
    <row r="4252" ht="12">
      <c r="D4252" s="335"/>
    </row>
    <row r="4253" ht="12">
      <c r="D4253" s="335"/>
    </row>
    <row r="4254" ht="12">
      <c r="D4254" s="335"/>
    </row>
    <row r="4255" ht="12">
      <c r="D4255" s="335"/>
    </row>
    <row r="4256" ht="12">
      <c r="D4256" s="335"/>
    </row>
    <row r="4257" ht="12">
      <c r="D4257" s="335"/>
    </row>
    <row r="4258" ht="12">
      <c r="D4258" s="335"/>
    </row>
    <row r="4259" ht="12">
      <c r="D4259" s="335"/>
    </row>
    <row r="4260" ht="12">
      <c r="D4260" s="335"/>
    </row>
    <row r="4261" ht="12">
      <c r="D4261" s="335"/>
    </row>
    <row r="4262" ht="12">
      <c r="D4262" s="335"/>
    </row>
    <row r="4263" ht="12">
      <c r="D4263" s="335"/>
    </row>
    <row r="4264" ht="12">
      <c r="D4264" s="335"/>
    </row>
    <row r="4265" ht="12">
      <c r="D4265" s="335"/>
    </row>
    <row r="4266" ht="12">
      <c r="D4266" s="335"/>
    </row>
    <row r="4267" ht="12">
      <c r="D4267" s="335"/>
    </row>
    <row r="4268" ht="12">
      <c r="D4268" s="335"/>
    </row>
    <row r="4269" ht="12">
      <c r="D4269" s="335"/>
    </row>
    <row r="4270" ht="12">
      <c r="D4270" s="335"/>
    </row>
    <row r="4271" ht="12">
      <c r="D4271" s="335"/>
    </row>
    <row r="4272" ht="12">
      <c r="D4272" s="335"/>
    </row>
    <row r="4273" ht="12">
      <c r="D4273" s="335"/>
    </row>
    <row r="4274" ht="12">
      <c r="D4274" s="335"/>
    </row>
    <row r="4275" ht="12">
      <c r="D4275" s="335"/>
    </row>
    <row r="4276" ht="12">
      <c r="D4276" s="335"/>
    </row>
    <row r="4277" ht="12">
      <c r="D4277" s="335"/>
    </row>
    <row r="4278" ht="12">
      <c r="D4278" s="335"/>
    </row>
    <row r="4279" ht="12">
      <c r="D4279" s="335"/>
    </row>
    <row r="4280" ht="12">
      <c r="D4280" s="335"/>
    </row>
    <row r="4281" ht="12">
      <c r="D4281" s="335"/>
    </row>
    <row r="4282" ht="12">
      <c r="D4282" s="335"/>
    </row>
    <row r="4283" ht="12">
      <c r="D4283" s="335"/>
    </row>
    <row r="4284" ht="12">
      <c r="D4284" s="335"/>
    </row>
    <row r="4285" ht="12">
      <c r="D4285" s="335"/>
    </row>
    <row r="4286" ht="12">
      <c r="D4286" s="335"/>
    </row>
    <row r="4287" ht="12">
      <c r="D4287" s="335"/>
    </row>
    <row r="4288" ht="12">
      <c r="D4288" s="335"/>
    </row>
    <row r="4289" ht="12">
      <c r="D4289" s="335"/>
    </row>
    <row r="4290" ht="12">
      <c r="D4290" s="335"/>
    </row>
    <row r="4291" ht="12">
      <c r="D4291" s="335"/>
    </row>
    <row r="4292" ht="12">
      <c r="D4292" s="335"/>
    </row>
    <row r="4293" ht="12">
      <c r="D4293" s="335"/>
    </row>
    <row r="4294" ht="12">
      <c r="D4294" s="335"/>
    </row>
    <row r="4295" ht="12">
      <c r="D4295" s="335"/>
    </row>
    <row r="4296" ht="12">
      <c r="D4296" s="335"/>
    </row>
    <row r="4297" ht="12">
      <c r="D4297" s="335"/>
    </row>
    <row r="4298" ht="12">
      <c r="D4298" s="335"/>
    </row>
    <row r="4299" ht="12">
      <c r="D4299" s="335"/>
    </row>
    <row r="4300" ht="12">
      <c r="D4300" s="335"/>
    </row>
    <row r="4301" ht="12">
      <c r="D4301" s="335"/>
    </row>
    <row r="4302" ht="12">
      <c r="D4302" s="335"/>
    </row>
    <row r="4303" ht="12">
      <c r="D4303" s="335"/>
    </row>
    <row r="4304" ht="12">
      <c r="D4304" s="335"/>
    </row>
    <row r="4305" ht="12">
      <c r="D4305" s="335"/>
    </row>
    <row r="4306" ht="12">
      <c r="D4306" s="335"/>
    </row>
    <row r="4307" ht="12">
      <c r="D4307" s="335"/>
    </row>
    <row r="4308" ht="12">
      <c r="D4308" s="335"/>
    </row>
    <row r="4309" ht="12">
      <c r="D4309" s="335"/>
    </row>
    <row r="4310" ht="12">
      <c r="D4310" s="335"/>
    </row>
    <row r="4311" ht="12">
      <c r="D4311" s="335"/>
    </row>
    <row r="4312" ht="12">
      <c r="D4312" s="335"/>
    </row>
    <row r="4313" ht="12">
      <c r="D4313" s="335"/>
    </row>
    <row r="4314" ht="12">
      <c r="D4314" s="335"/>
    </row>
    <row r="4315" ht="12">
      <c r="D4315" s="335"/>
    </row>
    <row r="4316" ht="12">
      <c r="D4316" s="335"/>
    </row>
    <row r="4317" ht="12">
      <c r="D4317" s="335"/>
    </row>
    <row r="4318" ht="12">
      <c r="D4318" s="335"/>
    </row>
    <row r="4319" ht="12">
      <c r="D4319" s="335"/>
    </row>
    <row r="4320" ht="12">
      <c r="D4320" s="335"/>
    </row>
    <row r="4321" ht="12">
      <c r="D4321" s="335"/>
    </row>
    <row r="4322" ht="12">
      <c r="D4322" s="335"/>
    </row>
    <row r="4323" ht="12">
      <c r="D4323" s="335"/>
    </row>
    <row r="4324" ht="12">
      <c r="D4324" s="335"/>
    </row>
    <row r="4325" ht="12">
      <c r="D4325" s="335"/>
    </row>
    <row r="4326" ht="12">
      <c r="D4326" s="335"/>
    </row>
    <row r="4327" ht="12">
      <c r="D4327" s="335"/>
    </row>
    <row r="4328" ht="12">
      <c r="D4328" s="335"/>
    </row>
    <row r="4329" ht="12">
      <c r="D4329" s="335"/>
    </row>
    <row r="4330" ht="12">
      <c r="D4330" s="335"/>
    </row>
    <row r="4331" ht="12">
      <c r="D4331" s="335"/>
    </row>
    <row r="4332" ht="12">
      <c r="D4332" s="335"/>
    </row>
    <row r="4333" ht="12">
      <c r="D4333" s="335"/>
    </row>
    <row r="4334" ht="12">
      <c r="D4334" s="335"/>
    </row>
    <row r="4335" ht="12">
      <c r="D4335" s="335"/>
    </row>
    <row r="4336" ht="12">
      <c r="D4336" s="335"/>
    </row>
    <row r="4337" ht="12">
      <c r="D4337" s="335"/>
    </row>
    <row r="4338" ht="12">
      <c r="D4338" s="335"/>
    </row>
    <row r="4339" ht="12">
      <c r="D4339" s="335"/>
    </row>
    <row r="4340" ht="12">
      <c r="D4340" s="335"/>
    </row>
    <row r="4341" ht="12">
      <c r="D4341" s="335"/>
    </row>
    <row r="4342" ht="12">
      <c r="D4342" s="335"/>
    </row>
    <row r="4343" ht="12">
      <c r="D4343" s="335"/>
    </row>
    <row r="4344" ht="12">
      <c r="D4344" s="335"/>
    </row>
    <row r="4345" ht="12">
      <c r="D4345" s="335"/>
    </row>
    <row r="4346" ht="12">
      <c r="D4346" s="335"/>
    </row>
    <row r="4347" ht="12">
      <c r="D4347" s="335"/>
    </row>
    <row r="4348" ht="12">
      <c r="D4348" s="335"/>
    </row>
    <row r="4349" ht="12">
      <c r="D4349" s="335"/>
    </row>
    <row r="4350" ht="12">
      <c r="D4350" s="335"/>
    </row>
    <row r="4351" ht="12">
      <c r="D4351" s="335"/>
    </row>
    <row r="4352" ht="12">
      <c r="D4352" s="335"/>
    </row>
    <row r="4353" ht="12">
      <c r="D4353" s="335"/>
    </row>
    <row r="4354" ht="12">
      <c r="D4354" s="335"/>
    </row>
    <row r="4355" ht="12">
      <c r="D4355" s="335"/>
    </row>
    <row r="4356" ht="12">
      <c r="D4356" s="335"/>
    </row>
    <row r="4357" ht="12">
      <c r="D4357" s="335"/>
    </row>
    <row r="4358" ht="12">
      <c r="D4358" s="335"/>
    </row>
    <row r="4359" ht="12">
      <c r="D4359" s="335"/>
    </row>
    <row r="4360" ht="12">
      <c r="D4360" s="335"/>
    </row>
    <row r="4361" ht="12">
      <c r="D4361" s="335"/>
    </row>
    <row r="4362" ht="12">
      <c r="D4362" s="335"/>
    </row>
    <row r="4363" ht="12">
      <c r="D4363" s="335"/>
    </row>
    <row r="4364" ht="12">
      <c r="D4364" s="335"/>
    </row>
    <row r="4365" ht="12">
      <c r="D4365" s="335"/>
    </row>
    <row r="4366" ht="12">
      <c r="D4366" s="335"/>
    </row>
    <row r="4367" ht="12">
      <c r="D4367" s="335"/>
    </row>
    <row r="4368" ht="12">
      <c r="D4368" s="335"/>
    </row>
    <row r="4369" ht="12">
      <c r="D4369" s="335"/>
    </row>
    <row r="4370" ht="12">
      <c r="D4370" s="335"/>
    </row>
    <row r="4371" ht="12">
      <c r="D4371" s="335"/>
    </row>
    <row r="4372" ht="12">
      <c r="D4372" s="335"/>
    </row>
    <row r="4373" ht="12">
      <c r="D4373" s="335"/>
    </row>
    <row r="4374" ht="12">
      <c r="D4374" s="335"/>
    </row>
    <row r="4375" ht="12">
      <c r="D4375" s="335"/>
    </row>
    <row r="4376" ht="12">
      <c r="D4376" s="335"/>
    </row>
    <row r="4377" ht="12">
      <c r="D4377" s="335"/>
    </row>
    <row r="4378" ht="12">
      <c r="D4378" s="335"/>
    </row>
    <row r="4379" ht="12">
      <c r="D4379" s="335"/>
    </row>
    <row r="4380" ht="12">
      <c r="D4380" s="335"/>
    </row>
    <row r="4381" ht="12">
      <c r="D4381" s="335"/>
    </row>
    <row r="4382" ht="12">
      <c r="D4382" s="335"/>
    </row>
    <row r="4383" ht="12">
      <c r="D4383" s="335"/>
    </row>
    <row r="4384" ht="12">
      <c r="D4384" s="335"/>
    </row>
    <row r="4385" ht="12">
      <c r="D4385" s="335"/>
    </row>
    <row r="4386" ht="12">
      <c r="D4386" s="335"/>
    </row>
    <row r="4387" ht="12">
      <c r="D4387" s="335"/>
    </row>
    <row r="4388" ht="12">
      <c r="D4388" s="335"/>
    </row>
    <row r="4389" ht="12">
      <c r="D4389" s="335"/>
    </row>
    <row r="4390" ht="12">
      <c r="D4390" s="335"/>
    </row>
    <row r="4391" ht="12">
      <c r="D4391" s="335"/>
    </row>
    <row r="4392" ht="12">
      <c r="D4392" s="335"/>
    </row>
    <row r="4393" ht="12">
      <c r="D4393" s="335"/>
    </row>
    <row r="4394" ht="12">
      <c r="D4394" s="335"/>
    </row>
    <row r="4395" ht="12">
      <c r="D4395" s="335"/>
    </row>
    <row r="4396" ht="12">
      <c r="D4396" s="335"/>
    </row>
    <row r="4397" ht="12">
      <c r="D4397" s="335"/>
    </row>
    <row r="4398" ht="12">
      <c r="D4398" s="335"/>
    </row>
    <row r="4399" ht="12">
      <c r="D4399" s="335"/>
    </row>
    <row r="4400" ht="12">
      <c r="D4400" s="335"/>
    </row>
    <row r="4401" ht="12">
      <c r="D4401" s="335"/>
    </row>
    <row r="4402" ht="12">
      <c r="D4402" s="335"/>
    </row>
    <row r="4403" ht="12">
      <c r="D4403" s="335"/>
    </row>
    <row r="4404" ht="12">
      <c r="D4404" s="335"/>
    </row>
    <row r="4405" ht="12">
      <c r="D4405" s="335"/>
    </row>
    <row r="4406" ht="12">
      <c r="D4406" s="335"/>
    </row>
    <row r="4407" ht="12">
      <c r="D4407" s="335"/>
    </row>
    <row r="4408" ht="12">
      <c r="D4408" s="335"/>
    </row>
    <row r="4409" ht="12">
      <c r="D4409" s="335"/>
    </row>
    <row r="4410" ht="12">
      <c r="D4410" s="335"/>
    </row>
    <row r="4411" ht="12">
      <c r="D4411" s="335"/>
    </row>
    <row r="4412" ht="12">
      <c r="D4412" s="335"/>
    </row>
    <row r="4413" ht="12">
      <c r="D4413" s="335"/>
    </row>
    <row r="4414" ht="12">
      <c r="D4414" s="335"/>
    </row>
    <row r="4415" ht="12">
      <c r="D4415" s="335"/>
    </row>
    <row r="4416" ht="12">
      <c r="D4416" s="335"/>
    </row>
    <row r="4417" ht="12">
      <c r="D4417" s="335"/>
    </row>
    <row r="4418" ht="12">
      <c r="D4418" s="335"/>
    </row>
    <row r="4419" ht="12">
      <c r="D4419" s="335"/>
    </row>
    <row r="4420" ht="12">
      <c r="D4420" s="335"/>
    </row>
    <row r="4421" ht="12">
      <c r="D4421" s="335"/>
    </row>
    <row r="4422" ht="12">
      <c r="D4422" s="335"/>
    </row>
    <row r="4423" ht="12">
      <c r="D4423" s="335"/>
    </row>
    <row r="4424" ht="12">
      <c r="D4424" s="335"/>
    </row>
    <row r="4425" ht="12">
      <c r="D4425" s="335"/>
    </row>
    <row r="4426" ht="12">
      <c r="D4426" s="335"/>
    </row>
    <row r="4427" ht="12">
      <c r="D4427" s="335"/>
    </row>
    <row r="4428" ht="12">
      <c r="D4428" s="335"/>
    </row>
    <row r="4429" ht="12">
      <c r="D4429" s="335"/>
    </row>
    <row r="4430" ht="12">
      <c r="D4430" s="335"/>
    </row>
    <row r="4431" ht="12">
      <c r="D4431" s="335"/>
    </row>
    <row r="4432" ht="12">
      <c r="D4432" s="335"/>
    </row>
    <row r="4433" ht="12">
      <c r="D4433" s="335"/>
    </row>
    <row r="4434" ht="12">
      <c r="D4434" s="335"/>
    </row>
    <row r="4435" ht="12">
      <c r="D4435" s="335"/>
    </row>
    <row r="4436" ht="12">
      <c r="D4436" s="335"/>
    </row>
    <row r="4437" ht="12">
      <c r="D4437" s="335"/>
    </row>
    <row r="4438" ht="12">
      <c r="D4438" s="335"/>
    </row>
    <row r="4439" ht="12">
      <c r="D4439" s="335"/>
    </row>
    <row r="4440" ht="12">
      <c r="D4440" s="335"/>
    </row>
    <row r="4441" ht="12">
      <c r="D4441" s="335"/>
    </row>
    <row r="4442" ht="12">
      <c r="D4442" s="335"/>
    </row>
    <row r="4443" ht="12">
      <c r="D4443" s="335"/>
    </row>
    <row r="4444" ht="12">
      <c r="D4444" s="335"/>
    </row>
    <row r="4445" ht="12">
      <c r="D4445" s="335"/>
    </row>
    <row r="4446" ht="12">
      <c r="D4446" s="335"/>
    </row>
    <row r="4447" ht="12">
      <c r="D4447" s="335"/>
    </row>
    <row r="4448" ht="12">
      <c r="D4448" s="335"/>
    </row>
    <row r="4449" ht="12">
      <c r="D4449" s="335"/>
    </row>
    <row r="4450" ht="12">
      <c r="D4450" s="335"/>
    </row>
    <row r="4451" ht="12">
      <c r="D4451" s="335"/>
    </row>
    <row r="4452" ht="12">
      <c r="D4452" s="335"/>
    </row>
    <row r="4453" ht="12">
      <c r="D4453" s="335"/>
    </row>
    <row r="4454" ht="12">
      <c r="D4454" s="335"/>
    </row>
    <row r="4455" ht="12">
      <c r="D4455" s="335"/>
    </row>
    <row r="4456" ht="12">
      <c r="D4456" s="335"/>
    </row>
    <row r="4457" ht="12">
      <c r="D4457" s="335"/>
    </row>
    <row r="4458" ht="12">
      <c r="D4458" s="335"/>
    </row>
    <row r="4459" ht="12">
      <c r="D4459" s="335"/>
    </row>
    <row r="4460" ht="12">
      <c r="D4460" s="335"/>
    </row>
    <row r="4461" ht="12">
      <c r="D4461" s="335"/>
    </row>
    <row r="4462" ht="12">
      <c r="D4462" s="335"/>
    </row>
    <row r="4463" ht="12">
      <c r="D4463" s="335"/>
    </row>
    <row r="4464" ht="12">
      <c r="D4464" s="335"/>
    </row>
    <row r="4465" ht="12">
      <c r="D4465" s="335"/>
    </row>
    <row r="4466" ht="12">
      <c r="D4466" s="335"/>
    </row>
    <row r="4467" ht="12">
      <c r="D4467" s="335"/>
    </row>
    <row r="4468" ht="12">
      <c r="D4468" s="335"/>
    </row>
    <row r="4469" ht="12">
      <c r="D4469" s="335"/>
    </row>
    <row r="4470" ht="12">
      <c r="D4470" s="335"/>
    </row>
    <row r="4471" ht="12">
      <c r="D4471" s="335"/>
    </row>
    <row r="4472" ht="12">
      <c r="D4472" s="335"/>
    </row>
    <row r="4473" ht="12">
      <c r="D4473" s="335"/>
    </row>
    <row r="4474" ht="12">
      <c r="D4474" s="335"/>
    </row>
    <row r="4475" ht="12">
      <c r="D4475" s="335"/>
    </row>
    <row r="4476" ht="12">
      <c r="D4476" s="335"/>
    </row>
    <row r="4477" ht="12">
      <c r="D4477" s="335"/>
    </row>
    <row r="4478" ht="12">
      <c r="D4478" s="335"/>
    </row>
    <row r="4479" ht="12">
      <c r="D4479" s="335"/>
    </row>
    <row r="4480" ht="12">
      <c r="D4480" s="335"/>
    </row>
    <row r="4481" ht="12">
      <c r="D4481" s="335"/>
    </row>
    <row r="4482" ht="12">
      <c r="D4482" s="335"/>
    </row>
    <row r="4483" ht="12">
      <c r="D4483" s="335"/>
    </row>
    <row r="4484" ht="12">
      <c r="D4484" s="335"/>
    </row>
    <row r="4485" ht="12">
      <c r="D4485" s="335"/>
    </row>
    <row r="4486" ht="12">
      <c r="D4486" s="335"/>
    </row>
    <row r="4487" ht="12">
      <c r="D4487" s="335"/>
    </row>
    <row r="4488" ht="12">
      <c r="D4488" s="335"/>
    </row>
    <row r="4489" ht="12">
      <c r="D4489" s="335"/>
    </row>
    <row r="4490" ht="12">
      <c r="D4490" s="335"/>
    </row>
    <row r="4491" ht="12">
      <c r="D4491" s="335"/>
    </row>
    <row r="4492" ht="12">
      <c r="D4492" s="335"/>
    </row>
    <row r="4493" ht="12">
      <c r="D4493" s="335"/>
    </row>
    <row r="4494" ht="12">
      <c r="D4494" s="335"/>
    </row>
    <row r="4495" ht="12">
      <c r="D4495" s="335"/>
    </row>
    <row r="4496" ht="12">
      <c r="D4496" s="335"/>
    </row>
    <row r="4497" ht="12">
      <c r="D4497" s="335"/>
    </row>
    <row r="4498" ht="12">
      <c r="D4498" s="335"/>
    </row>
    <row r="4499" ht="12">
      <c r="D4499" s="335"/>
    </row>
    <row r="4500" ht="12">
      <c r="D4500" s="335"/>
    </row>
    <row r="4501" ht="12">
      <c r="D4501" s="335"/>
    </row>
    <row r="4502" ht="12">
      <c r="D4502" s="335"/>
    </row>
    <row r="4503" ht="12">
      <c r="D4503" s="335"/>
    </row>
    <row r="4504" ht="12">
      <c r="D4504" s="335"/>
    </row>
    <row r="4505" ht="12">
      <c r="D4505" s="335"/>
    </row>
    <row r="4506" ht="12">
      <c r="D4506" s="335"/>
    </row>
    <row r="4507" ht="12">
      <c r="D4507" s="335"/>
    </row>
    <row r="4508" ht="12">
      <c r="D4508" s="335"/>
    </row>
    <row r="4509" ht="12">
      <c r="D4509" s="335"/>
    </row>
    <row r="4510" ht="12">
      <c r="D4510" s="335"/>
    </row>
    <row r="4511" ht="12">
      <c r="D4511" s="335"/>
    </row>
    <row r="4512" ht="12">
      <c r="D4512" s="335"/>
    </row>
    <row r="4513" ht="12">
      <c r="D4513" s="335"/>
    </row>
    <row r="4514" ht="12">
      <c r="D4514" s="335"/>
    </row>
    <row r="4515" ht="12">
      <c r="D4515" s="335"/>
    </row>
    <row r="4516" ht="12">
      <c r="D4516" s="335"/>
    </row>
    <row r="4517" ht="12">
      <c r="D4517" s="335"/>
    </row>
    <row r="4518" ht="12">
      <c r="D4518" s="335"/>
    </row>
    <row r="4519" ht="12">
      <c r="D4519" s="335"/>
    </row>
    <row r="4520" ht="12">
      <c r="D4520" s="335"/>
    </row>
    <row r="4521" ht="12">
      <c r="D4521" s="335"/>
    </row>
    <row r="4522" ht="12">
      <c r="D4522" s="335"/>
    </row>
    <row r="4523" ht="12">
      <c r="D4523" s="335"/>
    </row>
    <row r="4524" ht="12">
      <c r="D4524" s="335"/>
    </row>
    <row r="4525" ht="12">
      <c r="D4525" s="335"/>
    </row>
    <row r="4526" ht="12">
      <c r="D4526" s="335"/>
    </row>
    <row r="4527" ht="12">
      <c r="D4527" s="335"/>
    </row>
    <row r="4528" ht="12">
      <c r="D4528" s="335"/>
    </row>
    <row r="4529" ht="12">
      <c r="D4529" s="335"/>
    </row>
    <row r="4530" ht="12">
      <c r="D4530" s="335"/>
    </row>
    <row r="4531" ht="12">
      <c r="D4531" s="335"/>
    </row>
    <row r="4532" ht="12">
      <c r="D4532" s="335"/>
    </row>
    <row r="4533" ht="12">
      <c r="D4533" s="335"/>
    </row>
    <row r="4534" ht="12">
      <c r="D4534" s="335"/>
    </row>
    <row r="4535" ht="12">
      <c r="D4535" s="335"/>
    </row>
    <row r="4536" ht="12">
      <c r="D4536" s="335"/>
    </row>
    <row r="4537" ht="12">
      <c r="D4537" s="335"/>
    </row>
    <row r="4538" ht="12">
      <c r="D4538" s="335"/>
    </row>
    <row r="4539" ht="12">
      <c r="D4539" s="335"/>
    </row>
    <row r="4540" ht="12">
      <c r="D4540" s="335"/>
    </row>
    <row r="4541" ht="12">
      <c r="D4541" s="335"/>
    </row>
    <row r="4542" ht="12">
      <c r="D4542" s="335"/>
    </row>
    <row r="4543" ht="12">
      <c r="D4543" s="335"/>
    </row>
    <row r="4544" ht="12">
      <c r="D4544" s="335"/>
    </row>
    <row r="4545" ht="12">
      <c r="D4545" s="335"/>
    </row>
    <row r="4546" ht="12">
      <c r="D4546" s="335"/>
    </row>
    <row r="4547" ht="12">
      <c r="D4547" s="335"/>
    </row>
    <row r="4548" ht="12">
      <c r="D4548" s="335"/>
    </row>
    <row r="4549" ht="12">
      <c r="D4549" s="335"/>
    </row>
    <row r="4550" ht="12">
      <c r="D4550" s="335"/>
    </row>
    <row r="4551" ht="12">
      <c r="D4551" s="335"/>
    </row>
    <row r="4552" ht="12">
      <c r="D4552" s="335"/>
    </row>
    <row r="4553" ht="12">
      <c r="D4553" s="335"/>
    </row>
    <row r="4554" ht="12">
      <c r="D4554" s="335"/>
    </row>
    <row r="4555" ht="12">
      <c r="D4555" s="335"/>
    </row>
    <row r="4556" ht="12">
      <c r="D4556" s="335"/>
    </row>
    <row r="4557" ht="12">
      <c r="D4557" s="335"/>
    </row>
    <row r="4558" ht="12">
      <c r="D4558" s="335"/>
    </row>
    <row r="4559" ht="12">
      <c r="D4559" s="335"/>
    </row>
    <row r="4560" ht="12">
      <c r="D4560" s="335"/>
    </row>
    <row r="4561" ht="12">
      <c r="D4561" s="335"/>
    </row>
    <row r="4562" ht="12">
      <c r="D4562" s="335"/>
    </row>
    <row r="4563" ht="12">
      <c r="D4563" s="335"/>
    </row>
    <row r="4564" ht="12">
      <c r="D4564" s="335"/>
    </row>
    <row r="4565" ht="12">
      <c r="D4565" s="335"/>
    </row>
    <row r="4566" ht="12">
      <c r="D4566" s="335"/>
    </row>
    <row r="4567" ht="12">
      <c r="D4567" s="335"/>
    </row>
    <row r="4568" ht="12">
      <c r="D4568" s="335"/>
    </row>
    <row r="4569" ht="12">
      <c r="D4569" s="335"/>
    </row>
    <row r="4570" ht="12">
      <c r="D4570" s="335"/>
    </row>
    <row r="4571" ht="12">
      <c r="D4571" s="335"/>
    </row>
    <row r="4572" ht="12">
      <c r="D4572" s="335"/>
    </row>
    <row r="4573" ht="12">
      <c r="D4573" s="335"/>
    </row>
    <row r="4574" ht="12">
      <c r="D4574" s="335"/>
    </row>
    <row r="4575" ht="12">
      <c r="D4575" s="335"/>
    </row>
    <row r="4576" ht="12">
      <c r="D4576" s="335"/>
    </row>
    <row r="4577" ht="12">
      <c r="D4577" s="335"/>
    </row>
    <row r="4578" ht="12">
      <c r="D4578" s="335"/>
    </row>
    <row r="4579" ht="12">
      <c r="D4579" s="335"/>
    </row>
    <row r="4580" ht="12">
      <c r="D4580" s="335"/>
    </row>
    <row r="4581" ht="12">
      <c r="D4581" s="335"/>
    </row>
    <row r="4582" ht="12">
      <c r="D4582" s="335"/>
    </row>
    <row r="4583" ht="12">
      <c r="D4583" s="335"/>
    </row>
    <row r="4584" ht="12">
      <c r="D4584" s="335"/>
    </row>
    <row r="4585" ht="12">
      <c r="D4585" s="335"/>
    </row>
    <row r="4586" ht="12">
      <c r="D4586" s="335"/>
    </row>
    <row r="4587" ht="12">
      <c r="D4587" s="335"/>
    </row>
    <row r="4588" ht="12">
      <c r="D4588" s="335"/>
    </row>
    <row r="4589" ht="12">
      <c r="D4589" s="335"/>
    </row>
    <row r="4590" ht="12">
      <c r="D4590" s="335"/>
    </row>
    <row r="4591" ht="12">
      <c r="D4591" s="335"/>
    </row>
    <row r="4592" ht="12">
      <c r="D4592" s="335"/>
    </row>
    <row r="4593" ht="12">
      <c r="D4593" s="335"/>
    </row>
    <row r="4594" ht="12">
      <c r="D4594" s="335"/>
    </row>
    <row r="4595" ht="12">
      <c r="D4595" s="335"/>
    </row>
    <row r="4596" ht="12">
      <c r="D4596" s="335"/>
    </row>
    <row r="4597" ht="12">
      <c r="D4597" s="335"/>
    </row>
    <row r="4598" ht="12">
      <c r="D4598" s="335"/>
    </row>
    <row r="4599" ht="12">
      <c r="D4599" s="335"/>
    </row>
    <row r="4600" ht="12">
      <c r="D4600" s="335"/>
    </row>
    <row r="4601" ht="12">
      <c r="D4601" s="335"/>
    </row>
    <row r="4602" ht="12">
      <c r="D4602" s="335"/>
    </row>
    <row r="4603" ht="12">
      <c r="D4603" s="335"/>
    </row>
    <row r="4604" ht="12">
      <c r="D4604" s="335"/>
    </row>
    <row r="4605" ht="12">
      <c r="D4605" s="335"/>
    </row>
    <row r="4606" ht="12">
      <c r="D4606" s="335"/>
    </row>
    <row r="4607" ht="12">
      <c r="D4607" s="335"/>
    </row>
    <row r="4608" ht="12">
      <c r="D4608" s="335"/>
    </row>
    <row r="4609" ht="12">
      <c r="D4609" s="335"/>
    </row>
    <row r="4610" ht="12">
      <c r="D4610" s="335"/>
    </row>
    <row r="4611" ht="12">
      <c r="D4611" s="335"/>
    </row>
    <row r="4612" ht="12">
      <c r="D4612" s="335"/>
    </row>
    <row r="4613" ht="12">
      <c r="D4613" s="335"/>
    </row>
    <row r="4614" ht="12">
      <c r="D4614" s="335"/>
    </row>
    <row r="4615" ht="12">
      <c r="D4615" s="335"/>
    </row>
    <row r="4616" ht="12">
      <c r="D4616" s="335"/>
    </row>
    <row r="4617" ht="12">
      <c r="D4617" s="335"/>
    </row>
    <row r="4618" ht="12">
      <c r="D4618" s="335"/>
    </row>
    <row r="4619" ht="12">
      <c r="D4619" s="335"/>
    </row>
    <row r="4620" ht="12">
      <c r="D4620" s="335"/>
    </row>
    <row r="4621" ht="12">
      <c r="D4621" s="335"/>
    </row>
    <row r="4622" ht="12">
      <c r="D4622" s="335"/>
    </row>
    <row r="4623" ht="12">
      <c r="D4623" s="335"/>
    </row>
    <row r="4624" ht="12">
      <c r="D4624" s="335"/>
    </row>
    <row r="4625" ht="12">
      <c r="D4625" s="335"/>
    </row>
    <row r="4626" ht="12">
      <c r="D4626" s="335"/>
    </row>
    <row r="4627" ht="12">
      <c r="D4627" s="335"/>
    </row>
    <row r="4628" ht="12">
      <c r="D4628" s="335"/>
    </row>
    <row r="4629" ht="12">
      <c r="D4629" s="335"/>
    </row>
    <row r="4630" ht="12">
      <c r="D4630" s="335"/>
    </row>
    <row r="4631" ht="12">
      <c r="D4631" s="335"/>
    </row>
    <row r="4632" ht="12">
      <c r="D4632" s="335"/>
    </row>
    <row r="4633" ht="12">
      <c r="D4633" s="335"/>
    </row>
    <row r="4634" ht="12">
      <c r="D4634" s="335"/>
    </row>
    <row r="4635" ht="12">
      <c r="D4635" s="335"/>
    </row>
    <row r="4636" ht="12">
      <c r="D4636" s="335"/>
    </row>
    <row r="4637" ht="12">
      <c r="D4637" s="335"/>
    </row>
    <row r="4638" ht="12">
      <c r="D4638" s="335"/>
    </row>
    <row r="4639" ht="12">
      <c r="D4639" s="335"/>
    </row>
    <row r="4640" ht="12">
      <c r="D4640" s="335"/>
    </row>
    <row r="4641" ht="12">
      <c r="D4641" s="335"/>
    </row>
    <row r="4642" ht="12">
      <c r="D4642" s="335"/>
    </row>
    <row r="4643" ht="12">
      <c r="D4643" s="335"/>
    </row>
    <row r="4644" ht="12">
      <c r="D4644" s="335"/>
    </row>
    <row r="4645" ht="12">
      <c r="D4645" s="335"/>
    </row>
    <row r="4646" ht="12">
      <c r="D4646" s="335"/>
    </row>
    <row r="4647" ht="12">
      <c r="D4647" s="335"/>
    </row>
    <row r="4648" ht="12">
      <c r="D4648" s="335"/>
    </row>
    <row r="4649" ht="12">
      <c r="D4649" s="335"/>
    </row>
    <row r="4650" ht="12">
      <c r="D4650" s="335"/>
    </row>
    <row r="4651" ht="12">
      <c r="D4651" s="335"/>
    </row>
    <row r="4652" ht="12">
      <c r="D4652" s="335"/>
    </row>
    <row r="4653" ht="12">
      <c r="D4653" s="335"/>
    </row>
    <row r="4654" ht="12">
      <c r="D4654" s="335"/>
    </row>
    <row r="4655" ht="12">
      <c r="D4655" s="335"/>
    </row>
    <row r="4656" ht="12">
      <c r="D4656" s="335"/>
    </row>
    <row r="4657" ht="12">
      <c r="D4657" s="335"/>
    </row>
    <row r="4658" ht="12">
      <c r="D4658" s="335"/>
    </row>
    <row r="4659" ht="12">
      <c r="D4659" s="335"/>
    </row>
    <row r="4660" ht="12">
      <c r="D4660" s="335"/>
    </row>
    <row r="4661" ht="12">
      <c r="D4661" s="335"/>
    </row>
    <row r="4662" ht="12">
      <c r="D4662" s="335"/>
    </row>
    <row r="4663" ht="12">
      <c r="D4663" s="335"/>
    </row>
    <row r="4664" ht="12">
      <c r="D4664" s="335"/>
    </row>
    <row r="4665" ht="12">
      <c r="D4665" s="335"/>
    </row>
    <row r="4666" ht="12">
      <c r="D4666" s="335"/>
    </row>
    <row r="4667" ht="12">
      <c r="D4667" s="335"/>
    </row>
    <row r="4668" ht="12">
      <c r="D4668" s="335"/>
    </row>
    <row r="4669" ht="12">
      <c r="D4669" s="335"/>
    </row>
    <row r="4670" ht="12">
      <c r="D4670" s="335"/>
    </row>
    <row r="4671" ht="12">
      <c r="D4671" s="335"/>
    </row>
    <row r="4672" ht="12">
      <c r="D4672" s="335"/>
    </row>
    <row r="4673" ht="12">
      <c r="D4673" s="335"/>
    </row>
    <row r="4674" ht="12">
      <c r="D4674" s="335"/>
    </row>
    <row r="4675" ht="12">
      <c r="D4675" s="335"/>
    </row>
    <row r="4676" ht="12">
      <c r="D4676" s="335"/>
    </row>
    <row r="4677" ht="12">
      <c r="D4677" s="335"/>
    </row>
    <row r="4678" ht="12">
      <c r="D4678" s="335"/>
    </row>
    <row r="4679" ht="12">
      <c r="D4679" s="335"/>
    </row>
    <row r="4680" ht="12">
      <c r="D4680" s="335"/>
    </row>
    <row r="4681" ht="12">
      <c r="D4681" s="335"/>
    </row>
    <row r="4682" ht="12">
      <c r="D4682" s="335"/>
    </row>
    <row r="4683" ht="12">
      <c r="D4683" s="335"/>
    </row>
    <row r="4684" ht="12">
      <c r="D4684" s="335"/>
    </row>
    <row r="4685" ht="12">
      <c r="D4685" s="335"/>
    </row>
    <row r="4686" ht="12">
      <c r="D4686" s="335"/>
    </row>
    <row r="4687" ht="12">
      <c r="D4687" s="335"/>
    </row>
    <row r="4688" ht="12">
      <c r="D4688" s="335"/>
    </row>
    <row r="4689" ht="12">
      <c r="D4689" s="335"/>
    </row>
    <row r="4690" ht="12">
      <c r="D4690" s="335"/>
    </row>
    <row r="4691" ht="12">
      <c r="D4691" s="335"/>
    </row>
    <row r="4692" ht="12">
      <c r="D4692" s="335"/>
    </row>
    <row r="4693" ht="12">
      <c r="D4693" s="335"/>
    </row>
    <row r="4694" ht="12">
      <c r="D4694" s="335"/>
    </row>
    <row r="4695" ht="12">
      <c r="D4695" s="335"/>
    </row>
    <row r="4696" ht="12">
      <c r="D4696" s="335"/>
    </row>
    <row r="4697" ht="12">
      <c r="D4697" s="335"/>
    </row>
    <row r="4698" ht="12">
      <c r="D4698" s="335"/>
    </row>
    <row r="4699" ht="12">
      <c r="D4699" s="335"/>
    </row>
    <row r="4700" ht="12">
      <c r="D4700" s="335"/>
    </row>
    <row r="4701" ht="12">
      <c r="D4701" s="335"/>
    </row>
    <row r="4702" ht="12">
      <c r="D4702" s="335"/>
    </row>
    <row r="4703" ht="12">
      <c r="D4703" s="335"/>
    </row>
    <row r="4704" ht="12">
      <c r="D4704" s="335"/>
    </row>
    <row r="4705" ht="12">
      <c r="D4705" s="335"/>
    </row>
    <row r="4706" ht="12">
      <c r="D4706" s="335"/>
    </row>
    <row r="4707" ht="12">
      <c r="D4707" s="335"/>
    </row>
    <row r="4708" ht="12">
      <c r="D4708" s="335"/>
    </row>
    <row r="4709" ht="12">
      <c r="D4709" s="335"/>
    </row>
    <row r="4710" ht="12">
      <c r="D4710" s="335"/>
    </row>
    <row r="4711" ht="12">
      <c r="D4711" s="335"/>
    </row>
    <row r="4712" ht="12">
      <c r="D4712" s="335"/>
    </row>
    <row r="4713" ht="12">
      <c r="D4713" s="335"/>
    </row>
    <row r="4714" ht="12">
      <c r="D4714" s="335"/>
    </row>
    <row r="4715" ht="12">
      <c r="D4715" s="335"/>
    </row>
    <row r="4716" ht="12">
      <c r="D4716" s="335"/>
    </row>
    <row r="4717" ht="12">
      <c r="D4717" s="335"/>
    </row>
    <row r="4718" ht="12">
      <c r="D4718" s="335"/>
    </row>
    <row r="4719" ht="12">
      <c r="D4719" s="335"/>
    </row>
    <row r="4720" ht="12">
      <c r="D4720" s="335"/>
    </row>
    <row r="4721" ht="12">
      <c r="D4721" s="335"/>
    </row>
    <row r="4722" ht="12">
      <c r="D4722" s="335"/>
    </row>
    <row r="4723" ht="12">
      <c r="D4723" s="335"/>
    </row>
    <row r="4724" ht="12">
      <c r="D4724" s="335"/>
    </row>
    <row r="4725" ht="12">
      <c r="D4725" s="335"/>
    </row>
    <row r="4726" ht="12">
      <c r="D4726" s="335"/>
    </row>
    <row r="4727" ht="12">
      <c r="D4727" s="335"/>
    </row>
    <row r="4728" ht="12">
      <c r="D4728" s="335"/>
    </row>
    <row r="4729" ht="12">
      <c r="D4729" s="335"/>
    </row>
    <row r="4730" ht="12">
      <c r="D4730" s="335"/>
    </row>
    <row r="4731" ht="12">
      <c r="D4731" s="335"/>
    </row>
    <row r="4732" ht="12">
      <c r="D4732" s="335"/>
    </row>
    <row r="4733" ht="12">
      <c r="D4733" s="335"/>
    </row>
    <row r="4734" ht="12">
      <c r="D4734" s="335"/>
    </row>
    <row r="4735" ht="12">
      <c r="D4735" s="335"/>
    </row>
    <row r="4736" ht="12">
      <c r="D4736" s="335"/>
    </row>
    <row r="4737" ht="12">
      <c r="D4737" s="335"/>
    </row>
    <row r="4738" ht="12">
      <c r="D4738" s="335"/>
    </row>
    <row r="4739" ht="12">
      <c r="D4739" s="335"/>
    </row>
    <row r="4740" ht="12">
      <c r="D4740" s="335"/>
    </row>
    <row r="4741" ht="12">
      <c r="D4741" s="335"/>
    </row>
    <row r="4742" ht="12">
      <c r="D4742" s="335"/>
    </row>
    <row r="4743" ht="12">
      <c r="D4743" s="335"/>
    </row>
    <row r="4744" ht="12">
      <c r="D4744" s="335"/>
    </row>
    <row r="4745" ht="12">
      <c r="D4745" s="335"/>
    </row>
    <row r="4746" ht="12">
      <c r="D4746" s="335"/>
    </row>
    <row r="4747" ht="12">
      <c r="D4747" s="335"/>
    </row>
    <row r="4748" ht="12">
      <c r="D4748" s="335"/>
    </row>
    <row r="4749" ht="12">
      <c r="D4749" s="335"/>
    </row>
    <row r="4750" ht="12">
      <c r="D4750" s="335"/>
    </row>
    <row r="4751" ht="12">
      <c r="D4751" s="335"/>
    </row>
    <row r="4752" ht="12">
      <c r="D4752" s="335"/>
    </row>
    <row r="4753" ht="12">
      <c r="D4753" s="335"/>
    </row>
    <row r="4754" ht="12">
      <c r="D4754" s="335"/>
    </row>
    <row r="4755" ht="12">
      <c r="D4755" s="335"/>
    </row>
    <row r="4756" ht="12">
      <c r="D4756" s="335"/>
    </row>
    <row r="4757" ht="12">
      <c r="D4757" s="335"/>
    </row>
    <row r="4758" ht="12">
      <c r="D4758" s="335"/>
    </row>
    <row r="4759" ht="12">
      <c r="D4759" s="335"/>
    </row>
    <row r="4760" ht="12">
      <c r="D4760" s="335"/>
    </row>
    <row r="4761" ht="12">
      <c r="D4761" s="335"/>
    </row>
    <row r="4762" ht="12">
      <c r="D4762" s="335"/>
    </row>
    <row r="4763" ht="12">
      <c r="D4763" s="335"/>
    </row>
    <row r="4764" ht="12">
      <c r="D4764" s="335"/>
    </row>
    <row r="4765" ht="12">
      <c r="D4765" s="335"/>
    </row>
    <row r="4766" ht="12">
      <c r="D4766" s="335"/>
    </row>
    <row r="4767" ht="12">
      <c r="D4767" s="335"/>
    </row>
    <row r="4768" ht="12">
      <c r="D4768" s="335"/>
    </row>
    <row r="4769" ht="12">
      <c r="D4769" s="335"/>
    </row>
    <row r="4770" ht="12">
      <c r="D4770" s="335"/>
    </row>
    <row r="4771" ht="12">
      <c r="D4771" s="335"/>
    </row>
    <row r="4772" ht="12">
      <c r="D4772" s="335"/>
    </row>
    <row r="4773" ht="12">
      <c r="D4773" s="335"/>
    </row>
    <row r="4774" ht="12">
      <c r="D4774" s="335"/>
    </row>
    <row r="4775" ht="12">
      <c r="D4775" s="335"/>
    </row>
    <row r="4776" ht="12">
      <c r="D4776" s="335"/>
    </row>
    <row r="4777" ht="12">
      <c r="D4777" s="335"/>
    </row>
    <row r="4778" ht="12">
      <c r="D4778" s="335"/>
    </row>
    <row r="4779" ht="12">
      <c r="D4779" s="335"/>
    </row>
    <row r="4780" ht="12">
      <c r="D4780" s="335"/>
    </row>
    <row r="4781" ht="12">
      <c r="D4781" s="335"/>
    </row>
    <row r="4782" ht="12">
      <c r="D4782" s="335"/>
    </row>
    <row r="4783" ht="12">
      <c r="D4783" s="335"/>
    </row>
    <row r="4784" ht="12">
      <c r="D4784" s="335"/>
    </row>
    <row r="4785" ht="12">
      <c r="D4785" s="335"/>
    </row>
    <row r="4786" ht="12">
      <c r="D4786" s="335"/>
    </row>
    <row r="4787" ht="12">
      <c r="D4787" s="335"/>
    </row>
    <row r="4788" ht="12">
      <c r="D4788" s="335"/>
    </row>
    <row r="4789" ht="12">
      <c r="D4789" s="335"/>
    </row>
    <row r="4790" ht="12">
      <c r="D4790" s="335"/>
    </row>
    <row r="4791" ht="12">
      <c r="D4791" s="335"/>
    </row>
    <row r="4792" ht="12">
      <c r="D4792" s="335"/>
    </row>
    <row r="4793" ht="12">
      <c r="D4793" s="335"/>
    </row>
    <row r="4794" ht="12">
      <c r="D4794" s="335"/>
    </row>
    <row r="4795" ht="12">
      <c r="D4795" s="335"/>
    </row>
    <row r="4796" ht="12">
      <c r="D4796" s="335"/>
    </row>
    <row r="4797" ht="12">
      <c r="D4797" s="335"/>
    </row>
    <row r="4798" ht="12">
      <c r="D4798" s="335"/>
    </row>
    <row r="4799" ht="12">
      <c r="D4799" s="335"/>
    </row>
    <row r="4800" ht="12">
      <c r="D4800" s="335"/>
    </row>
    <row r="4801" ht="12">
      <c r="D4801" s="335"/>
    </row>
    <row r="4802" ht="12">
      <c r="D4802" s="335"/>
    </row>
    <row r="4803" ht="12">
      <c r="D4803" s="335"/>
    </row>
    <row r="4804" ht="12">
      <c r="D4804" s="335"/>
    </row>
    <row r="4805" ht="12">
      <c r="D4805" s="335"/>
    </row>
    <row r="4806" ht="12">
      <c r="D4806" s="335"/>
    </row>
    <row r="4807" ht="12">
      <c r="D4807" s="335"/>
    </row>
    <row r="4808" ht="12">
      <c r="D4808" s="335"/>
    </row>
    <row r="4809" ht="12">
      <c r="D4809" s="335"/>
    </row>
    <row r="4810" ht="12">
      <c r="D4810" s="335"/>
    </row>
    <row r="4811" ht="12">
      <c r="D4811" s="335"/>
    </row>
    <row r="4812" ht="12">
      <c r="D4812" s="335"/>
    </row>
    <row r="4813" ht="12">
      <c r="D4813" s="335"/>
    </row>
    <row r="4814" ht="12">
      <c r="D4814" s="335"/>
    </row>
    <row r="4815" ht="12">
      <c r="D4815" s="335"/>
    </row>
    <row r="4816" ht="12">
      <c r="D4816" s="335"/>
    </row>
    <row r="4817" ht="12">
      <c r="D4817" s="335"/>
    </row>
    <row r="4818" ht="12">
      <c r="D4818" s="335"/>
    </row>
    <row r="4819" ht="12">
      <c r="D4819" s="335"/>
    </row>
    <row r="4820" ht="12">
      <c r="D4820" s="335"/>
    </row>
    <row r="4821" ht="12">
      <c r="D4821" s="335"/>
    </row>
    <row r="4822" ht="12">
      <c r="D4822" s="335"/>
    </row>
    <row r="4823" ht="12">
      <c r="D4823" s="335"/>
    </row>
    <row r="4824" ht="12">
      <c r="D4824" s="335"/>
    </row>
    <row r="4825" ht="12">
      <c r="D4825" s="335"/>
    </row>
    <row r="4826" ht="12">
      <c r="D4826" s="335"/>
    </row>
    <row r="4827" ht="12">
      <c r="D4827" s="335"/>
    </row>
    <row r="4828" ht="12">
      <c r="D4828" s="335"/>
    </row>
    <row r="4829" ht="12">
      <c r="D4829" s="335"/>
    </row>
    <row r="4830" ht="12">
      <c r="D4830" s="335"/>
    </row>
    <row r="4831" ht="12">
      <c r="D4831" s="335"/>
    </row>
    <row r="4832" ht="12">
      <c r="D4832" s="335"/>
    </row>
    <row r="4833" ht="12">
      <c r="D4833" s="335"/>
    </row>
    <row r="4834" ht="12">
      <c r="D4834" s="335"/>
    </row>
    <row r="4835" ht="12">
      <c r="D4835" s="335"/>
    </row>
    <row r="4836" ht="12">
      <c r="D4836" s="335"/>
    </row>
    <row r="4837" ht="12">
      <c r="D4837" s="335"/>
    </row>
    <row r="4838" ht="12">
      <c r="D4838" s="335"/>
    </row>
    <row r="4839" ht="12">
      <c r="D4839" s="335"/>
    </row>
    <row r="4840" ht="12">
      <c r="D4840" s="335"/>
    </row>
    <row r="4841" ht="12">
      <c r="D4841" s="335"/>
    </row>
    <row r="4842" ht="12">
      <c r="D4842" s="335"/>
    </row>
    <row r="4843" ht="12">
      <c r="D4843" s="335"/>
    </row>
    <row r="4844" ht="12">
      <c r="D4844" s="335"/>
    </row>
    <row r="4845" ht="12">
      <c r="D4845" s="335"/>
    </row>
    <row r="4846" ht="12">
      <c r="D4846" s="335"/>
    </row>
    <row r="4847" ht="12">
      <c r="D4847" s="335"/>
    </row>
    <row r="4848" ht="12">
      <c r="D4848" s="335"/>
    </row>
    <row r="4849" ht="12">
      <c r="D4849" s="335"/>
    </row>
    <row r="4850" ht="12">
      <c r="D4850" s="335"/>
    </row>
    <row r="4851" ht="12">
      <c r="D4851" s="335"/>
    </row>
    <row r="4852" ht="12">
      <c r="D4852" s="335"/>
    </row>
    <row r="4853" ht="12">
      <c r="D4853" s="335"/>
    </row>
    <row r="4854" ht="12">
      <c r="D4854" s="335"/>
    </row>
    <row r="4855" ht="12">
      <c r="D4855" s="335"/>
    </row>
    <row r="4856" ht="12">
      <c r="D4856" s="335"/>
    </row>
    <row r="4857" ht="12">
      <c r="D4857" s="335"/>
    </row>
    <row r="4858" ht="12">
      <c r="D4858" s="335"/>
    </row>
    <row r="4859" ht="12">
      <c r="D4859" s="335"/>
    </row>
    <row r="4860" ht="12">
      <c r="D4860" s="335"/>
    </row>
    <row r="4861" ht="12">
      <c r="D4861" s="335"/>
    </row>
    <row r="4862" ht="12">
      <c r="D4862" s="335"/>
    </row>
    <row r="4863" ht="12">
      <c r="D4863" s="335"/>
    </row>
    <row r="4864" ht="12">
      <c r="D4864" s="335"/>
    </row>
    <row r="4865" ht="12">
      <c r="D4865" s="335"/>
    </row>
    <row r="4866" ht="12">
      <c r="D4866" s="335"/>
    </row>
    <row r="4867" ht="12">
      <c r="D4867" s="335"/>
    </row>
    <row r="4868" ht="12">
      <c r="D4868" s="335"/>
    </row>
    <row r="4869" ht="12">
      <c r="D4869" s="335"/>
    </row>
    <row r="4870" ht="12">
      <c r="D4870" s="335"/>
    </row>
    <row r="4871" ht="12">
      <c r="D4871" s="335"/>
    </row>
    <row r="4872" ht="12">
      <c r="D4872" s="335"/>
    </row>
    <row r="4873" ht="12">
      <c r="D4873" s="335"/>
    </row>
    <row r="4874" ht="12">
      <c r="D4874" s="335"/>
    </row>
    <row r="4875" ht="12">
      <c r="D4875" s="335"/>
    </row>
    <row r="4876" ht="12">
      <c r="D4876" s="335"/>
    </row>
    <row r="4877" ht="12">
      <c r="D4877" s="335"/>
    </row>
    <row r="4878" ht="12">
      <c r="D4878" s="335"/>
    </row>
    <row r="4879" ht="12">
      <c r="D4879" s="335"/>
    </row>
    <row r="4880" ht="12">
      <c r="D4880" s="335"/>
    </row>
    <row r="4881" ht="12">
      <c r="D4881" s="335"/>
    </row>
    <row r="4882" ht="12">
      <c r="D4882" s="335"/>
    </row>
    <row r="4883" ht="12">
      <c r="D4883" s="335"/>
    </row>
    <row r="4884" ht="12">
      <c r="D4884" s="335"/>
    </row>
    <row r="4885" ht="12">
      <c r="D4885" s="335"/>
    </row>
    <row r="4886" ht="12">
      <c r="D4886" s="335"/>
    </row>
    <row r="4887" ht="12">
      <c r="D4887" s="335"/>
    </row>
    <row r="4888" ht="12">
      <c r="D4888" s="335"/>
    </row>
    <row r="4889" ht="12">
      <c r="D4889" s="335"/>
    </row>
    <row r="4890" ht="12">
      <c r="D4890" s="335"/>
    </row>
    <row r="4891" ht="12">
      <c r="D4891" s="335"/>
    </row>
    <row r="4892" ht="12">
      <c r="D4892" s="335"/>
    </row>
    <row r="4893" ht="12">
      <c r="D4893" s="335"/>
    </row>
    <row r="4894" ht="12">
      <c r="D4894" s="335"/>
    </row>
    <row r="4895" ht="12">
      <c r="D4895" s="335"/>
    </row>
    <row r="4896" ht="12">
      <c r="D4896" s="335"/>
    </row>
    <row r="4897" ht="12">
      <c r="D4897" s="335"/>
    </row>
    <row r="4898" ht="12">
      <c r="D4898" s="335"/>
    </row>
    <row r="4899" ht="12">
      <c r="D4899" s="335"/>
    </row>
    <row r="4900" ht="12">
      <c r="D4900" s="335"/>
    </row>
    <row r="4901" ht="12">
      <c r="D4901" s="335"/>
    </row>
    <row r="4902" ht="12">
      <c r="D4902" s="335"/>
    </row>
    <row r="4903" ht="12">
      <c r="D4903" s="335"/>
    </row>
    <row r="4904" ht="12">
      <c r="D4904" s="335"/>
    </row>
    <row r="4905" ht="12">
      <c r="D4905" s="335"/>
    </row>
    <row r="4906" ht="12">
      <c r="D4906" s="335"/>
    </row>
    <row r="4907" ht="12">
      <c r="D4907" s="335"/>
    </row>
    <row r="4908" ht="12">
      <c r="D4908" s="335"/>
    </row>
    <row r="4909" ht="12">
      <c r="D4909" s="335"/>
    </row>
    <row r="4910" ht="12">
      <c r="D4910" s="335"/>
    </row>
    <row r="4911" ht="12">
      <c r="D4911" s="335"/>
    </row>
    <row r="4912" ht="12">
      <c r="D4912" s="335"/>
    </row>
    <row r="4913" ht="12">
      <c r="D4913" s="335"/>
    </row>
    <row r="4914" ht="12">
      <c r="D4914" s="335"/>
    </row>
    <row r="4915" ht="12">
      <c r="D4915" s="335"/>
    </row>
    <row r="4916" ht="12">
      <c r="D4916" s="335"/>
    </row>
    <row r="4917" ht="12">
      <c r="D4917" s="335"/>
    </row>
    <row r="4918" ht="12">
      <c r="D4918" s="335"/>
    </row>
    <row r="4919" ht="12">
      <c r="D4919" s="335"/>
    </row>
    <row r="4920" ht="12">
      <c r="D4920" s="335"/>
    </row>
    <row r="4921" ht="12">
      <c r="D4921" s="335"/>
    </row>
    <row r="4922" ht="12">
      <c r="D4922" s="335"/>
    </row>
    <row r="4923" ht="12">
      <c r="D4923" s="335"/>
    </row>
    <row r="4924" ht="12">
      <c r="D4924" s="335"/>
    </row>
    <row r="4925" ht="12">
      <c r="D4925" s="335"/>
    </row>
    <row r="4926" ht="12">
      <c r="D4926" s="335"/>
    </row>
    <row r="4927" ht="12">
      <c r="D4927" s="335"/>
    </row>
    <row r="4928" ht="12">
      <c r="D4928" s="335"/>
    </row>
    <row r="4929" ht="12">
      <c r="D4929" s="335"/>
    </row>
    <row r="4930" ht="12">
      <c r="D4930" s="335"/>
    </row>
    <row r="4931" ht="12">
      <c r="D4931" s="335"/>
    </row>
    <row r="4932" ht="12">
      <c r="D4932" s="335"/>
    </row>
    <row r="4933" ht="12">
      <c r="D4933" s="335"/>
    </row>
    <row r="4934" ht="12">
      <c r="D4934" s="335"/>
    </row>
    <row r="4935" ht="12">
      <c r="D4935" s="335"/>
    </row>
    <row r="4936" ht="12">
      <c r="D4936" s="335"/>
    </row>
    <row r="4937" ht="12">
      <c r="D4937" s="335"/>
    </row>
    <row r="4938" ht="12">
      <c r="D4938" s="335"/>
    </row>
    <row r="4939" ht="12">
      <c r="D4939" s="335"/>
    </row>
    <row r="4940" ht="12">
      <c r="D4940" s="335"/>
    </row>
    <row r="4941" ht="12">
      <c r="D4941" s="335"/>
    </row>
    <row r="4942" ht="12">
      <c r="D4942" s="335"/>
    </row>
    <row r="4943" ht="12">
      <c r="D4943" s="335"/>
    </row>
    <row r="4944" ht="12">
      <c r="D4944" s="335"/>
    </row>
    <row r="4945" ht="12">
      <c r="D4945" s="335"/>
    </row>
    <row r="4946" ht="12">
      <c r="D4946" s="335"/>
    </row>
    <row r="4947" ht="12">
      <c r="D4947" s="335"/>
    </row>
    <row r="4948" ht="12">
      <c r="D4948" s="335"/>
    </row>
    <row r="4949" ht="12">
      <c r="D4949" s="335"/>
    </row>
    <row r="4950" ht="12">
      <c r="D4950" s="335"/>
    </row>
    <row r="4951" ht="12">
      <c r="D4951" s="335"/>
    </row>
    <row r="4952" ht="12">
      <c r="D4952" s="335"/>
    </row>
    <row r="4953" ht="12">
      <c r="D4953" s="335"/>
    </row>
    <row r="4954" ht="12">
      <c r="D4954" s="335"/>
    </row>
    <row r="4955" ht="12">
      <c r="D4955" s="335"/>
    </row>
    <row r="4956" ht="12">
      <c r="D4956" s="335"/>
    </row>
    <row r="4957" ht="12">
      <c r="D4957" s="335"/>
    </row>
    <row r="4958" ht="12">
      <c r="D4958" s="335"/>
    </row>
    <row r="4959" ht="12">
      <c r="D4959" s="335"/>
    </row>
    <row r="4960" ht="12">
      <c r="D4960" s="335"/>
    </row>
    <row r="4961" ht="12">
      <c r="D4961" s="335"/>
    </row>
    <row r="4962" ht="12">
      <c r="D4962" s="335"/>
    </row>
    <row r="4963" ht="12">
      <c r="D4963" s="335"/>
    </row>
    <row r="4964" ht="12">
      <c r="D4964" s="335"/>
    </row>
    <row r="4965" ht="12">
      <c r="D4965" s="335"/>
    </row>
    <row r="4966" ht="12">
      <c r="D4966" s="335"/>
    </row>
    <row r="4967" ht="12">
      <c r="D4967" s="335"/>
    </row>
    <row r="4968" ht="12">
      <c r="D4968" s="335"/>
    </row>
    <row r="4969" ht="12">
      <c r="D4969" s="335"/>
    </row>
    <row r="4970" ht="12">
      <c r="D4970" s="335"/>
    </row>
    <row r="4971" ht="12">
      <c r="D4971" s="335"/>
    </row>
    <row r="4972" ht="12">
      <c r="D4972" s="335"/>
    </row>
    <row r="4973" ht="12">
      <c r="D4973" s="335"/>
    </row>
    <row r="4974" ht="12">
      <c r="D4974" s="335"/>
    </row>
    <row r="4975" ht="12">
      <c r="D4975" s="335"/>
    </row>
    <row r="4976" ht="12">
      <c r="D4976" s="335"/>
    </row>
    <row r="4977" ht="12">
      <c r="D4977" s="335"/>
    </row>
    <row r="4978" ht="12">
      <c r="D4978" s="335"/>
    </row>
    <row r="4979" ht="12">
      <c r="D4979" s="335"/>
    </row>
    <row r="4980" ht="12">
      <c r="D4980" s="335"/>
    </row>
    <row r="4981" ht="12">
      <c r="D4981" s="335"/>
    </row>
    <row r="4982" ht="12">
      <c r="D4982" s="335"/>
    </row>
    <row r="4983" ht="12">
      <c r="D4983" s="335"/>
    </row>
    <row r="4984" ht="12">
      <c r="D4984" s="335"/>
    </row>
    <row r="4985" ht="12">
      <c r="D4985" s="335"/>
    </row>
    <row r="4986" ht="12">
      <c r="D4986" s="335"/>
    </row>
    <row r="4987" ht="12">
      <c r="D4987" s="335"/>
    </row>
    <row r="4988" ht="12">
      <c r="D4988" s="335"/>
    </row>
    <row r="4989" ht="12">
      <c r="D4989" s="335"/>
    </row>
    <row r="4990" ht="12">
      <c r="D4990" s="335"/>
    </row>
    <row r="4991" ht="12">
      <c r="D4991" s="335"/>
    </row>
    <row r="4992" ht="12">
      <c r="D4992" s="335"/>
    </row>
    <row r="4993" ht="12">
      <c r="D4993" s="335"/>
    </row>
    <row r="4994" ht="12">
      <c r="D4994" s="335"/>
    </row>
    <row r="4995" ht="12">
      <c r="D4995" s="335"/>
    </row>
    <row r="4996" ht="12">
      <c r="D4996" s="335"/>
    </row>
    <row r="4997" ht="12">
      <c r="D4997" s="335"/>
    </row>
    <row r="4998" ht="12">
      <c r="D4998" s="335"/>
    </row>
    <row r="4999" ht="12">
      <c r="D4999" s="335"/>
    </row>
    <row r="5000" ht="12">
      <c r="D5000" s="335"/>
    </row>
    <row r="5001" ht="12">
      <c r="D5001" s="335"/>
    </row>
    <row r="5002" ht="12">
      <c r="D5002" s="335"/>
    </row>
    <row r="5003" ht="12">
      <c r="D5003" s="335"/>
    </row>
    <row r="5004" ht="12">
      <c r="D5004" s="335"/>
    </row>
    <row r="5005" ht="12">
      <c r="D5005" s="335"/>
    </row>
    <row r="5006" ht="12">
      <c r="D5006" s="335"/>
    </row>
    <row r="5007" ht="12">
      <c r="D5007" s="335"/>
    </row>
    <row r="5008" ht="12">
      <c r="D5008" s="335"/>
    </row>
    <row r="5009" ht="12">
      <c r="D5009" s="335"/>
    </row>
    <row r="5010" ht="12">
      <c r="D5010" s="335"/>
    </row>
    <row r="5011" ht="12">
      <c r="D5011" s="335"/>
    </row>
  </sheetData>
  <mergeCells count="7">
    <mergeCell ref="A79:K90"/>
    <mergeCell ref="A1:G1"/>
    <mergeCell ref="C2:K2"/>
    <mergeCell ref="C3:K3"/>
    <mergeCell ref="C4:K4"/>
    <mergeCell ref="A76:F76"/>
    <mergeCell ref="A78:C78"/>
  </mergeCells>
  <printOptions/>
  <pageMargins left="0.7" right="0.7" top="0.787401575" bottom="0.7874015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604"/>
      <c r="M2" s="604"/>
      <c r="N2" s="604"/>
      <c r="O2" s="604"/>
      <c r="P2" s="604"/>
      <c r="Q2" s="604"/>
      <c r="R2" s="604"/>
      <c r="S2" s="604"/>
      <c r="T2" s="604"/>
      <c r="U2" s="604"/>
      <c r="V2" s="604"/>
      <c r="AT2" s="18" t="s">
        <v>119</v>
      </c>
    </row>
    <row r="3" spans="2:46" s="1" customFormat="1" ht="6.9" customHeight="1">
      <c r="B3" s="109"/>
      <c r="C3" s="110"/>
      <c r="D3" s="110"/>
      <c r="E3" s="110"/>
      <c r="F3" s="110"/>
      <c r="G3" s="110"/>
      <c r="H3" s="110"/>
      <c r="I3" s="110"/>
      <c r="J3" s="110"/>
      <c r="K3" s="110"/>
      <c r="L3" s="21"/>
      <c r="AT3" s="18" t="s">
        <v>86</v>
      </c>
    </row>
    <row r="4" spans="2:46" s="1" customFormat="1" ht="24.9" customHeight="1">
      <c r="B4" s="21"/>
      <c r="D4" s="111" t="s">
        <v>120</v>
      </c>
      <c r="L4" s="21"/>
      <c r="M4" s="112" t="s">
        <v>10</v>
      </c>
      <c r="AT4" s="18" t="s">
        <v>4</v>
      </c>
    </row>
    <row r="5" spans="2:12" s="1" customFormat="1" ht="6.9" customHeight="1">
      <c r="B5" s="21"/>
      <c r="L5" s="21"/>
    </row>
    <row r="6" spans="2:12" s="1" customFormat="1" ht="12" customHeight="1">
      <c r="B6" s="21"/>
      <c r="D6" s="113" t="s">
        <v>16</v>
      </c>
      <c r="L6" s="21"/>
    </row>
    <row r="7" spans="2:12" s="1" customFormat="1" ht="16.5" customHeight="1">
      <c r="B7" s="21"/>
      <c r="E7" s="619" t="str">
        <f>'Rekapitulace stavby'!K6</f>
        <v>III. etapa revitalizace Letního cvičiště Louny</v>
      </c>
      <c r="F7" s="620"/>
      <c r="G7" s="620"/>
      <c r="H7" s="620"/>
      <c r="L7" s="21"/>
    </row>
    <row r="8" spans="1:31" s="2" customFormat="1" ht="12" customHeight="1">
      <c r="A8" s="35"/>
      <c r="B8" s="40"/>
      <c r="C8" s="35"/>
      <c r="D8" s="113" t="s">
        <v>121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621" t="s">
        <v>1210</v>
      </c>
      <c r="F9" s="622"/>
      <c r="G9" s="622"/>
      <c r="H9" s="622"/>
      <c r="I9" s="35"/>
      <c r="J9" s="35"/>
      <c r="K9" s="35"/>
      <c r="L9" s="52"/>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20. 11. 2020</v>
      </c>
      <c r="K12" s="35"/>
      <c r="L12" s="52"/>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623" t="str">
        <f>'Rekapitulace stavby'!E14</f>
        <v>Vyplň údaj</v>
      </c>
      <c r="F18" s="624"/>
      <c r="G18" s="624"/>
      <c r="H18" s="624"/>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625" t="s">
        <v>1</v>
      </c>
      <c r="F27" s="625"/>
      <c r="G27" s="625"/>
      <c r="H27" s="625"/>
      <c r="I27" s="116"/>
      <c r="J27" s="116"/>
      <c r="K27" s="116"/>
      <c r="L27" s="118"/>
      <c r="S27" s="116"/>
      <c r="T27" s="116"/>
      <c r="U27" s="116"/>
      <c r="V27" s="116"/>
      <c r="W27" s="116"/>
      <c r="X27" s="116"/>
      <c r="Y27" s="116"/>
      <c r="Z27" s="116"/>
      <c r="AA27" s="116"/>
      <c r="AB27" s="116"/>
      <c r="AC27" s="116"/>
      <c r="AD27" s="116"/>
      <c r="AE27" s="116"/>
    </row>
    <row r="28" spans="1:31" s="2" customFormat="1" ht="6.9"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ROUND(J123,2)</f>
        <v>0</v>
      </c>
      <c r="K30" s="35"/>
      <c r="L30" s="52"/>
      <c r="S30" s="35"/>
      <c r="T30" s="35"/>
      <c r="U30" s="35"/>
      <c r="V30" s="35"/>
      <c r="W30" s="35"/>
      <c r="X30" s="35"/>
      <c r="Y30" s="35"/>
      <c r="Z30" s="35"/>
      <c r="AA30" s="35"/>
      <c r="AB30" s="35"/>
      <c r="AC30" s="35"/>
      <c r="AD30" s="35"/>
      <c r="AE30" s="35"/>
    </row>
    <row r="31" spans="1:31" s="2" customFormat="1" ht="6.9"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 customHeight="1">
      <c r="A33" s="35"/>
      <c r="B33" s="40"/>
      <c r="C33" s="35"/>
      <c r="D33" s="123" t="s">
        <v>40</v>
      </c>
      <c r="E33" s="113" t="s">
        <v>41</v>
      </c>
      <c r="F33" s="124">
        <f>ROUND((SUM(BE123:BE135)),2)</f>
        <v>0</v>
      </c>
      <c r="G33" s="35"/>
      <c r="H33" s="35"/>
      <c r="I33" s="125">
        <v>0.21</v>
      </c>
      <c r="J33" s="124">
        <f>ROUND(((SUM(BE123:BE135))*I33),2)</f>
        <v>0</v>
      </c>
      <c r="K33" s="35"/>
      <c r="L33" s="52"/>
      <c r="S33" s="35"/>
      <c r="T33" s="35"/>
      <c r="U33" s="35"/>
      <c r="V33" s="35"/>
      <c r="W33" s="35"/>
      <c r="X33" s="35"/>
      <c r="Y33" s="35"/>
      <c r="Z33" s="35"/>
      <c r="AA33" s="35"/>
      <c r="AB33" s="35"/>
      <c r="AC33" s="35"/>
      <c r="AD33" s="35"/>
      <c r="AE33" s="35"/>
    </row>
    <row r="34" spans="1:31" s="2" customFormat="1" ht="14.4" customHeight="1">
      <c r="A34" s="35"/>
      <c r="B34" s="40"/>
      <c r="C34" s="35"/>
      <c r="D34" s="35"/>
      <c r="E34" s="113" t="s">
        <v>42</v>
      </c>
      <c r="F34" s="124">
        <f>ROUND((SUM(BF123:BF135)),2)</f>
        <v>0</v>
      </c>
      <c r="G34" s="35"/>
      <c r="H34" s="35"/>
      <c r="I34" s="125">
        <v>0.15</v>
      </c>
      <c r="J34" s="124">
        <f>ROUND(((SUM(BF123:BF135))*I34),2)</f>
        <v>0</v>
      </c>
      <c r="K34" s="35"/>
      <c r="L34" s="52"/>
      <c r="S34" s="35"/>
      <c r="T34" s="35"/>
      <c r="U34" s="35"/>
      <c r="V34" s="35"/>
      <c r="W34" s="35"/>
      <c r="X34" s="35"/>
      <c r="Y34" s="35"/>
      <c r="Z34" s="35"/>
      <c r="AA34" s="35"/>
      <c r="AB34" s="35"/>
      <c r="AC34" s="35"/>
      <c r="AD34" s="35"/>
      <c r="AE34" s="35"/>
    </row>
    <row r="35" spans="1:31" s="2" customFormat="1" ht="14.4" customHeight="1" hidden="1">
      <c r="A35" s="35"/>
      <c r="B35" s="40"/>
      <c r="C35" s="35"/>
      <c r="D35" s="35"/>
      <c r="E35" s="113" t="s">
        <v>43</v>
      </c>
      <c r="F35" s="124">
        <f>ROUND((SUM(BG123:BG135)),2)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 customHeight="1" hidden="1">
      <c r="A36" s="35"/>
      <c r="B36" s="40"/>
      <c r="C36" s="35"/>
      <c r="D36" s="35"/>
      <c r="E36" s="113" t="s">
        <v>44</v>
      </c>
      <c r="F36" s="124">
        <f>ROUND((SUM(BH123:BH135)),2)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 customHeight="1" hidden="1">
      <c r="A37" s="35"/>
      <c r="B37" s="40"/>
      <c r="C37" s="35"/>
      <c r="D37" s="35"/>
      <c r="E37" s="113" t="s">
        <v>45</v>
      </c>
      <c r="F37" s="124">
        <f>ROUND((SUM(BI123:BI135)),2)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2"/>
      <c r="D50" s="133" t="s">
        <v>49</v>
      </c>
      <c r="E50" s="134"/>
      <c r="F50" s="134"/>
      <c r="G50" s="133" t="s">
        <v>50</v>
      </c>
      <c r="H50" s="134"/>
      <c r="I50" s="134"/>
      <c r="J50" s="134"/>
      <c r="K50" s="134"/>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3.2">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 customHeight="1">
      <c r="A82" s="35"/>
      <c r="B82" s="36"/>
      <c r="C82" s="24" t="s">
        <v>123</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617" t="str">
        <f>E7</f>
        <v>III. etapa revitalizace Letního cvičiště Louny</v>
      </c>
      <c r="F85" s="618"/>
      <c r="G85" s="618"/>
      <c r="H85" s="618"/>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121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579" t="str">
        <f>E9</f>
        <v>IO-02 - Dešťová kanalizace</v>
      </c>
      <c r="F87" s="616"/>
      <c r="G87" s="616"/>
      <c r="H87" s="616"/>
      <c r="I87" s="37"/>
      <c r="J87" s="37"/>
      <c r="K87" s="37"/>
      <c r="L87" s="52"/>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Louny</v>
      </c>
      <c r="G89" s="37"/>
      <c r="H89" s="37"/>
      <c r="I89" s="30" t="s">
        <v>22</v>
      </c>
      <c r="J89" s="67" t="str">
        <f>IF(J12="","",J12)</f>
        <v>20. 11. 2020</v>
      </c>
      <c r="K89" s="37"/>
      <c r="L89" s="52"/>
      <c r="S89" s="35"/>
      <c r="T89" s="35"/>
      <c r="U89" s="35"/>
      <c r="V89" s="35"/>
      <c r="W89" s="35"/>
      <c r="X89" s="35"/>
      <c r="Y89" s="35"/>
      <c r="Z89" s="35"/>
      <c r="AA89" s="35"/>
      <c r="AB89" s="35"/>
      <c r="AC89" s="35"/>
      <c r="AD89" s="35"/>
      <c r="AE89" s="35"/>
    </row>
    <row r="90" spans="1:31" s="2" customFormat="1" ht="6.9"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65" customHeight="1">
      <c r="A91" s="35"/>
      <c r="B91" s="36"/>
      <c r="C91" s="30" t="s">
        <v>24</v>
      </c>
      <c r="D91" s="37"/>
      <c r="E91" s="37"/>
      <c r="F91" s="28" t="str">
        <f>E15</f>
        <v>Město Louny</v>
      </c>
      <c r="G91" s="37"/>
      <c r="H91" s="37"/>
      <c r="I91" s="30" t="s">
        <v>30</v>
      </c>
      <c r="J91" s="33" t="str">
        <f>E21</f>
        <v>Sportovní projekty s.r.o.</v>
      </c>
      <c r="K91" s="37"/>
      <c r="L91" s="52"/>
      <c r="S91" s="35"/>
      <c r="T91" s="35"/>
      <c r="U91" s="35"/>
      <c r="V91" s="35"/>
      <c r="W91" s="35"/>
      <c r="X91" s="35"/>
      <c r="Y91" s="35"/>
      <c r="Z91" s="35"/>
      <c r="AA91" s="35"/>
      <c r="AB91" s="35"/>
      <c r="AC91" s="35"/>
      <c r="AD91" s="35"/>
      <c r="AE91" s="35"/>
    </row>
    <row r="92" spans="1:31" s="2" customFormat="1" ht="15.15" customHeight="1">
      <c r="A92" s="35"/>
      <c r="B92" s="36"/>
      <c r="C92" s="30" t="s">
        <v>28</v>
      </c>
      <c r="D92" s="37"/>
      <c r="E92" s="37"/>
      <c r="F92" s="28" t="str">
        <f>IF(E18="","",E18)</f>
        <v>Vyplň údaj</v>
      </c>
      <c r="G92" s="37"/>
      <c r="H92" s="37"/>
      <c r="I92" s="30" t="s">
        <v>33</v>
      </c>
      <c r="J92" s="33" t="str">
        <f>E24</f>
        <v>F.Pecka</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124</v>
      </c>
      <c r="D94" s="145"/>
      <c r="E94" s="145"/>
      <c r="F94" s="145"/>
      <c r="G94" s="145"/>
      <c r="H94" s="145"/>
      <c r="I94" s="145"/>
      <c r="J94" s="146" t="s">
        <v>125</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8" customHeight="1">
      <c r="A96" s="35"/>
      <c r="B96" s="36"/>
      <c r="C96" s="147" t="s">
        <v>126</v>
      </c>
      <c r="D96" s="37"/>
      <c r="E96" s="37"/>
      <c r="F96" s="37"/>
      <c r="G96" s="37"/>
      <c r="H96" s="37"/>
      <c r="I96" s="37"/>
      <c r="J96" s="85">
        <f>J123</f>
        <v>0</v>
      </c>
      <c r="K96" s="37"/>
      <c r="L96" s="52"/>
      <c r="S96" s="35"/>
      <c r="T96" s="35"/>
      <c r="U96" s="35"/>
      <c r="V96" s="35"/>
      <c r="W96" s="35"/>
      <c r="X96" s="35"/>
      <c r="Y96" s="35"/>
      <c r="Z96" s="35"/>
      <c r="AA96" s="35"/>
      <c r="AB96" s="35"/>
      <c r="AC96" s="35"/>
      <c r="AD96" s="35"/>
      <c r="AE96" s="35"/>
      <c r="AU96" s="18" t="s">
        <v>127</v>
      </c>
    </row>
    <row r="97" spans="2:12" s="9" customFormat="1" ht="24.9" customHeight="1">
      <c r="B97" s="148"/>
      <c r="C97" s="149"/>
      <c r="D97" s="150" t="s">
        <v>128</v>
      </c>
      <c r="E97" s="151"/>
      <c r="F97" s="151"/>
      <c r="G97" s="151"/>
      <c r="H97" s="151"/>
      <c r="I97" s="151"/>
      <c r="J97" s="152">
        <f>J124</f>
        <v>0</v>
      </c>
      <c r="K97" s="149"/>
      <c r="L97" s="153"/>
    </row>
    <row r="98" spans="2:12" s="10" customFormat="1" ht="19.95" customHeight="1">
      <c r="B98" s="154"/>
      <c r="C98" s="155"/>
      <c r="D98" s="156" t="s">
        <v>1211</v>
      </c>
      <c r="E98" s="157"/>
      <c r="F98" s="157"/>
      <c r="G98" s="157"/>
      <c r="H98" s="157"/>
      <c r="I98" s="157"/>
      <c r="J98" s="158">
        <f>J125</f>
        <v>0</v>
      </c>
      <c r="K98" s="155"/>
      <c r="L98" s="159"/>
    </row>
    <row r="99" spans="2:12" s="9" customFormat="1" ht="24.9" customHeight="1">
      <c r="B99" s="148"/>
      <c r="C99" s="149"/>
      <c r="D99" s="150" t="s">
        <v>135</v>
      </c>
      <c r="E99" s="151"/>
      <c r="F99" s="151"/>
      <c r="G99" s="151"/>
      <c r="H99" s="151"/>
      <c r="I99" s="151"/>
      <c r="J99" s="152">
        <f>J127</f>
        <v>0</v>
      </c>
      <c r="K99" s="149"/>
      <c r="L99" s="153"/>
    </row>
    <row r="100" spans="2:12" s="10" customFormat="1" ht="19.95" customHeight="1">
      <c r="B100" s="154"/>
      <c r="C100" s="155"/>
      <c r="D100" s="156" t="s">
        <v>136</v>
      </c>
      <c r="E100" s="157"/>
      <c r="F100" s="157"/>
      <c r="G100" s="157"/>
      <c r="H100" s="157"/>
      <c r="I100" s="157"/>
      <c r="J100" s="158">
        <f>J128</f>
        <v>0</v>
      </c>
      <c r="K100" s="155"/>
      <c r="L100" s="159"/>
    </row>
    <row r="101" spans="2:12" s="10" customFormat="1" ht="19.95" customHeight="1">
      <c r="B101" s="154"/>
      <c r="C101" s="155"/>
      <c r="D101" s="156" t="s">
        <v>137</v>
      </c>
      <c r="E101" s="157"/>
      <c r="F101" s="157"/>
      <c r="G101" s="157"/>
      <c r="H101" s="157"/>
      <c r="I101" s="157"/>
      <c r="J101" s="158">
        <f>J130</f>
        <v>0</v>
      </c>
      <c r="K101" s="155"/>
      <c r="L101" s="159"/>
    </row>
    <row r="102" spans="2:12" s="10" customFormat="1" ht="19.95" customHeight="1">
      <c r="B102" s="154"/>
      <c r="C102" s="155"/>
      <c r="D102" s="156" t="s">
        <v>138</v>
      </c>
      <c r="E102" s="157"/>
      <c r="F102" s="157"/>
      <c r="G102" s="157"/>
      <c r="H102" s="157"/>
      <c r="I102" s="157"/>
      <c r="J102" s="158">
        <f>J132</f>
        <v>0</v>
      </c>
      <c r="K102" s="155"/>
      <c r="L102" s="159"/>
    </row>
    <row r="103" spans="2:12" s="10" customFormat="1" ht="19.95" customHeight="1">
      <c r="B103" s="154"/>
      <c r="C103" s="155"/>
      <c r="D103" s="156" t="s">
        <v>139</v>
      </c>
      <c r="E103" s="157"/>
      <c r="F103" s="157"/>
      <c r="G103" s="157"/>
      <c r="H103" s="157"/>
      <c r="I103" s="157"/>
      <c r="J103" s="158">
        <f>J134</f>
        <v>0</v>
      </c>
      <c r="K103" s="155"/>
      <c r="L103" s="159"/>
    </row>
    <row r="104" spans="1:31" s="2" customFormat="1" ht="21.75" customHeight="1">
      <c r="A104" s="35"/>
      <c r="B104" s="36"/>
      <c r="C104" s="37"/>
      <c r="D104" s="37"/>
      <c r="E104" s="37"/>
      <c r="F104" s="37"/>
      <c r="G104" s="37"/>
      <c r="H104" s="37"/>
      <c r="I104" s="37"/>
      <c r="J104" s="37"/>
      <c r="K104" s="37"/>
      <c r="L104" s="52"/>
      <c r="S104" s="35"/>
      <c r="T104" s="35"/>
      <c r="U104" s="35"/>
      <c r="V104" s="35"/>
      <c r="W104" s="35"/>
      <c r="X104" s="35"/>
      <c r="Y104" s="35"/>
      <c r="Z104" s="35"/>
      <c r="AA104" s="35"/>
      <c r="AB104" s="35"/>
      <c r="AC104" s="35"/>
      <c r="AD104" s="35"/>
      <c r="AE104" s="35"/>
    </row>
    <row r="105" spans="1:31" s="2" customFormat="1" ht="6.9" customHeight="1">
      <c r="A105" s="35"/>
      <c r="B105" s="55"/>
      <c r="C105" s="56"/>
      <c r="D105" s="56"/>
      <c r="E105" s="56"/>
      <c r="F105" s="56"/>
      <c r="G105" s="56"/>
      <c r="H105" s="56"/>
      <c r="I105" s="56"/>
      <c r="J105" s="56"/>
      <c r="K105" s="56"/>
      <c r="L105" s="52"/>
      <c r="S105" s="35"/>
      <c r="T105" s="35"/>
      <c r="U105" s="35"/>
      <c r="V105" s="35"/>
      <c r="W105" s="35"/>
      <c r="X105" s="35"/>
      <c r="Y105" s="35"/>
      <c r="Z105" s="35"/>
      <c r="AA105" s="35"/>
      <c r="AB105" s="35"/>
      <c r="AC105" s="35"/>
      <c r="AD105" s="35"/>
      <c r="AE105" s="35"/>
    </row>
    <row r="109" spans="1:31" s="2" customFormat="1" ht="6.9" customHeight="1">
      <c r="A109" s="35"/>
      <c r="B109" s="57"/>
      <c r="C109" s="58"/>
      <c r="D109" s="58"/>
      <c r="E109" s="58"/>
      <c r="F109" s="58"/>
      <c r="G109" s="58"/>
      <c r="H109" s="58"/>
      <c r="I109" s="58"/>
      <c r="J109" s="58"/>
      <c r="K109" s="58"/>
      <c r="L109" s="52"/>
      <c r="S109" s="35"/>
      <c r="T109" s="35"/>
      <c r="U109" s="35"/>
      <c r="V109" s="35"/>
      <c r="W109" s="35"/>
      <c r="X109" s="35"/>
      <c r="Y109" s="35"/>
      <c r="Z109" s="35"/>
      <c r="AA109" s="35"/>
      <c r="AB109" s="35"/>
      <c r="AC109" s="35"/>
      <c r="AD109" s="35"/>
      <c r="AE109" s="35"/>
    </row>
    <row r="110" spans="1:31" s="2" customFormat="1" ht="24.9" customHeight="1">
      <c r="A110" s="35"/>
      <c r="B110" s="36"/>
      <c r="C110" s="24" t="s">
        <v>140</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6.9"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16</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617" t="str">
        <f>E7</f>
        <v>III. etapa revitalizace Letního cvičiště Louny</v>
      </c>
      <c r="F113" s="618"/>
      <c r="G113" s="618"/>
      <c r="H113" s="618"/>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121</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579" t="str">
        <f>E9</f>
        <v>IO-02 - Dešťová kanalizace</v>
      </c>
      <c r="F115" s="616"/>
      <c r="G115" s="616"/>
      <c r="H115" s="616"/>
      <c r="I115" s="37"/>
      <c r="J115" s="37"/>
      <c r="K115" s="37"/>
      <c r="L115" s="52"/>
      <c r="S115" s="35"/>
      <c r="T115" s="35"/>
      <c r="U115" s="35"/>
      <c r="V115" s="35"/>
      <c r="W115" s="35"/>
      <c r="X115" s="35"/>
      <c r="Y115" s="35"/>
      <c r="Z115" s="35"/>
      <c r="AA115" s="35"/>
      <c r="AB115" s="35"/>
      <c r="AC115" s="35"/>
      <c r="AD115" s="35"/>
      <c r="AE115" s="35"/>
    </row>
    <row r="116" spans="1:31" s="2" customFormat="1" ht="6.9"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20</v>
      </c>
      <c r="D117" s="37"/>
      <c r="E117" s="37"/>
      <c r="F117" s="28" t="str">
        <f>F12</f>
        <v>Louny</v>
      </c>
      <c r="G117" s="37"/>
      <c r="H117" s="37"/>
      <c r="I117" s="30" t="s">
        <v>22</v>
      </c>
      <c r="J117" s="67" t="str">
        <f>IF(J12="","",J12)</f>
        <v>20. 11. 2020</v>
      </c>
      <c r="K117" s="37"/>
      <c r="L117" s="52"/>
      <c r="S117" s="35"/>
      <c r="T117" s="35"/>
      <c r="U117" s="35"/>
      <c r="V117" s="35"/>
      <c r="W117" s="35"/>
      <c r="X117" s="35"/>
      <c r="Y117" s="35"/>
      <c r="Z117" s="35"/>
      <c r="AA117" s="35"/>
      <c r="AB117" s="35"/>
      <c r="AC117" s="35"/>
      <c r="AD117" s="35"/>
      <c r="AE117" s="35"/>
    </row>
    <row r="118" spans="1:31" s="2" customFormat="1" ht="6.9"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25.65" customHeight="1">
      <c r="A119" s="35"/>
      <c r="B119" s="36"/>
      <c r="C119" s="30" t="s">
        <v>24</v>
      </c>
      <c r="D119" s="37"/>
      <c r="E119" s="37"/>
      <c r="F119" s="28" t="str">
        <f>E15</f>
        <v>Město Louny</v>
      </c>
      <c r="G119" s="37"/>
      <c r="H119" s="37"/>
      <c r="I119" s="30" t="s">
        <v>30</v>
      </c>
      <c r="J119" s="33" t="str">
        <f>E21</f>
        <v>Sportovní projekty s.r.o.</v>
      </c>
      <c r="K119" s="37"/>
      <c r="L119" s="52"/>
      <c r="S119" s="35"/>
      <c r="T119" s="35"/>
      <c r="U119" s="35"/>
      <c r="V119" s="35"/>
      <c r="W119" s="35"/>
      <c r="X119" s="35"/>
      <c r="Y119" s="35"/>
      <c r="Z119" s="35"/>
      <c r="AA119" s="35"/>
      <c r="AB119" s="35"/>
      <c r="AC119" s="35"/>
      <c r="AD119" s="35"/>
      <c r="AE119" s="35"/>
    </row>
    <row r="120" spans="1:31" s="2" customFormat="1" ht="15.15" customHeight="1">
      <c r="A120" s="35"/>
      <c r="B120" s="36"/>
      <c r="C120" s="30" t="s">
        <v>28</v>
      </c>
      <c r="D120" s="37"/>
      <c r="E120" s="37"/>
      <c r="F120" s="28" t="str">
        <f>IF(E18="","",E18)</f>
        <v>Vyplň údaj</v>
      </c>
      <c r="G120" s="37"/>
      <c r="H120" s="37"/>
      <c r="I120" s="30" t="s">
        <v>33</v>
      </c>
      <c r="J120" s="33" t="str">
        <f>E24</f>
        <v>F.Pecka</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11" customFormat="1" ht="29.25" customHeight="1">
      <c r="A122" s="160"/>
      <c r="B122" s="161"/>
      <c r="C122" s="162" t="s">
        <v>141</v>
      </c>
      <c r="D122" s="163" t="s">
        <v>61</v>
      </c>
      <c r="E122" s="163" t="s">
        <v>57</v>
      </c>
      <c r="F122" s="163" t="s">
        <v>58</v>
      </c>
      <c r="G122" s="163" t="s">
        <v>142</v>
      </c>
      <c r="H122" s="163" t="s">
        <v>143</v>
      </c>
      <c r="I122" s="163" t="s">
        <v>144</v>
      </c>
      <c r="J122" s="164" t="s">
        <v>125</v>
      </c>
      <c r="K122" s="165" t="s">
        <v>145</v>
      </c>
      <c r="L122" s="166"/>
      <c r="M122" s="76" t="s">
        <v>1</v>
      </c>
      <c r="N122" s="77" t="s">
        <v>40</v>
      </c>
      <c r="O122" s="77" t="s">
        <v>146</v>
      </c>
      <c r="P122" s="77" t="s">
        <v>147</v>
      </c>
      <c r="Q122" s="77" t="s">
        <v>148</v>
      </c>
      <c r="R122" s="77" t="s">
        <v>149</v>
      </c>
      <c r="S122" s="77" t="s">
        <v>150</v>
      </c>
      <c r="T122" s="78" t="s">
        <v>151</v>
      </c>
      <c r="U122" s="160"/>
      <c r="V122" s="160"/>
      <c r="W122" s="160"/>
      <c r="X122" s="160"/>
      <c r="Y122" s="160"/>
      <c r="Z122" s="160"/>
      <c r="AA122" s="160"/>
      <c r="AB122" s="160"/>
      <c r="AC122" s="160"/>
      <c r="AD122" s="160"/>
      <c r="AE122" s="160"/>
    </row>
    <row r="123" spans="1:63" s="2" customFormat="1" ht="22.8" customHeight="1">
      <c r="A123" s="35"/>
      <c r="B123" s="36"/>
      <c r="C123" s="83" t="s">
        <v>152</v>
      </c>
      <c r="D123" s="37"/>
      <c r="E123" s="37"/>
      <c r="F123" s="37"/>
      <c r="G123" s="37"/>
      <c r="H123" s="37"/>
      <c r="I123" s="37"/>
      <c r="J123" s="167">
        <f>BK123</f>
        <v>0</v>
      </c>
      <c r="K123" s="37"/>
      <c r="L123" s="40"/>
      <c r="M123" s="79"/>
      <c r="N123" s="168"/>
      <c r="O123" s="80"/>
      <c r="P123" s="169">
        <f>P124+P127</f>
        <v>0</v>
      </c>
      <c r="Q123" s="80"/>
      <c r="R123" s="169">
        <f>R124+R127</f>
        <v>0</v>
      </c>
      <c r="S123" s="80"/>
      <c r="T123" s="170">
        <f>T124+T127</f>
        <v>0</v>
      </c>
      <c r="U123" s="35"/>
      <c r="V123" s="35"/>
      <c r="W123" s="35"/>
      <c r="X123" s="35"/>
      <c r="Y123" s="35"/>
      <c r="Z123" s="35"/>
      <c r="AA123" s="35"/>
      <c r="AB123" s="35"/>
      <c r="AC123" s="35"/>
      <c r="AD123" s="35"/>
      <c r="AE123" s="35"/>
      <c r="AT123" s="18" t="s">
        <v>75</v>
      </c>
      <c r="AU123" s="18" t="s">
        <v>127</v>
      </c>
      <c r="BK123" s="171">
        <f>BK124+BK127</f>
        <v>0</v>
      </c>
    </row>
    <row r="124" spans="2:63" s="12" customFormat="1" ht="25.95" customHeight="1">
      <c r="B124" s="172"/>
      <c r="C124" s="173"/>
      <c r="D124" s="174" t="s">
        <v>75</v>
      </c>
      <c r="E124" s="175" t="s">
        <v>153</v>
      </c>
      <c r="F124" s="175" t="s">
        <v>154</v>
      </c>
      <c r="G124" s="173"/>
      <c r="H124" s="173"/>
      <c r="I124" s="176"/>
      <c r="J124" s="177">
        <f>BK124</f>
        <v>0</v>
      </c>
      <c r="K124" s="173"/>
      <c r="L124" s="178"/>
      <c r="M124" s="179"/>
      <c r="N124" s="180"/>
      <c r="O124" s="180"/>
      <c r="P124" s="181">
        <f>P125</f>
        <v>0</v>
      </c>
      <c r="Q124" s="180"/>
      <c r="R124" s="181">
        <f>R125</f>
        <v>0</v>
      </c>
      <c r="S124" s="180"/>
      <c r="T124" s="182">
        <f>T125</f>
        <v>0</v>
      </c>
      <c r="AR124" s="183" t="s">
        <v>84</v>
      </c>
      <c r="AT124" s="184" t="s">
        <v>75</v>
      </c>
      <c r="AU124" s="184" t="s">
        <v>76</v>
      </c>
      <c r="AY124" s="183" t="s">
        <v>155</v>
      </c>
      <c r="BK124" s="185">
        <f>BK125</f>
        <v>0</v>
      </c>
    </row>
    <row r="125" spans="2:63" s="12" customFormat="1" ht="22.8" customHeight="1">
      <c r="B125" s="172"/>
      <c r="C125" s="173"/>
      <c r="D125" s="174" t="s">
        <v>75</v>
      </c>
      <c r="E125" s="186" t="s">
        <v>218</v>
      </c>
      <c r="F125" s="186" t="s">
        <v>1212</v>
      </c>
      <c r="G125" s="173"/>
      <c r="H125" s="173"/>
      <c r="I125" s="176"/>
      <c r="J125" s="187">
        <f>BK125</f>
        <v>0</v>
      </c>
      <c r="K125" s="173"/>
      <c r="L125" s="178"/>
      <c r="M125" s="179"/>
      <c r="N125" s="180"/>
      <c r="O125" s="180"/>
      <c r="P125" s="181">
        <f>P126</f>
        <v>0</v>
      </c>
      <c r="Q125" s="180"/>
      <c r="R125" s="181">
        <f>R126</f>
        <v>0</v>
      </c>
      <c r="S125" s="180"/>
      <c r="T125" s="182">
        <f>T126</f>
        <v>0</v>
      </c>
      <c r="AR125" s="183" t="s">
        <v>84</v>
      </c>
      <c r="AT125" s="184" t="s">
        <v>75</v>
      </c>
      <c r="AU125" s="184" t="s">
        <v>84</v>
      </c>
      <c r="AY125" s="183" t="s">
        <v>155</v>
      </c>
      <c r="BK125" s="185">
        <f>BK126</f>
        <v>0</v>
      </c>
    </row>
    <row r="126" spans="1:65" s="2" customFormat="1" ht="16.5" customHeight="1">
      <c r="A126" s="35"/>
      <c r="B126" s="36"/>
      <c r="C126" s="188" t="s">
        <v>84</v>
      </c>
      <c r="D126" s="188" t="s">
        <v>157</v>
      </c>
      <c r="E126" s="189" t="s">
        <v>1213</v>
      </c>
      <c r="F126" s="190" t="s">
        <v>1214</v>
      </c>
      <c r="G126" s="191" t="s">
        <v>300</v>
      </c>
      <c r="H126" s="192">
        <v>1</v>
      </c>
      <c r="I126" s="193"/>
      <c r="J126" s="194">
        <f>ROUND(I126*H126,2)</f>
        <v>0</v>
      </c>
      <c r="K126" s="195"/>
      <c r="L126" s="40"/>
      <c r="M126" s="196" t="s">
        <v>1</v>
      </c>
      <c r="N126" s="197" t="s">
        <v>41</v>
      </c>
      <c r="O126" s="72"/>
      <c r="P126" s="198">
        <f>O126*H126</f>
        <v>0</v>
      </c>
      <c r="Q126" s="198">
        <v>0</v>
      </c>
      <c r="R126" s="198">
        <f>Q126*H126</f>
        <v>0</v>
      </c>
      <c r="S126" s="198">
        <v>0</v>
      </c>
      <c r="T126" s="199">
        <f>S126*H126</f>
        <v>0</v>
      </c>
      <c r="U126" s="35"/>
      <c r="V126" s="35"/>
      <c r="W126" s="35"/>
      <c r="X126" s="35"/>
      <c r="Y126" s="35"/>
      <c r="Z126" s="35"/>
      <c r="AA126" s="35"/>
      <c r="AB126" s="35"/>
      <c r="AC126" s="35"/>
      <c r="AD126" s="35"/>
      <c r="AE126" s="35"/>
      <c r="AR126" s="200" t="s">
        <v>161</v>
      </c>
      <c r="AT126" s="200" t="s">
        <v>157</v>
      </c>
      <c r="AU126" s="200" t="s">
        <v>86</v>
      </c>
      <c r="AY126" s="18" t="s">
        <v>155</v>
      </c>
      <c r="BE126" s="201">
        <f>IF(N126="základní",J126,0)</f>
        <v>0</v>
      </c>
      <c r="BF126" s="201">
        <f>IF(N126="snížená",J126,0)</f>
        <v>0</v>
      </c>
      <c r="BG126" s="201">
        <f>IF(N126="zákl. přenesená",J126,0)</f>
        <v>0</v>
      </c>
      <c r="BH126" s="201">
        <f>IF(N126="sníž. přenesená",J126,0)</f>
        <v>0</v>
      </c>
      <c r="BI126" s="201">
        <f>IF(N126="nulová",J126,0)</f>
        <v>0</v>
      </c>
      <c r="BJ126" s="18" t="s">
        <v>84</v>
      </c>
      <c r="BK126" s="201">
        <f>ROUND(I126*H126,2)</f>
        <v>0</v>
      </c>
      <c r="BL126" s="18" t="s">
        <v>161</v>
      </c>
      <c r="BM126" s="200" t="s">
        <v>1215</v>
      </c>
    </row>
    <row r="127" spans="2:63" s="12" customFormat="1" ht="25.95" customHeight="1">
      <c r="B127" s="172"/>
      <c r="C127" s="173"/>
      <c r="D127" s="174" t="s">
        <v>75</v>
      </c>
      <c r="E127" s="175" t="s">
        <v>369</v>
      </c>
      <c r="F127" s="175" t="s">
        <v>370</v>
      </c>
      <c r="G127" s="173"/>
      <c r="H127" s="173"/>
      <c r="I127" s="176"/>
      <c r="J127" s="177">
        <f>BK127</f>
        <v>0</v>
      </c>
      <c r="K127" s="173"/>
      <c r="L127" s="178"/>
      <c r="M127" s="179"/>
      <c r="N127" s="180"/>
      <c r="O127" s="180"/>
      <c r="P127" s="181">
        <f>P128+P130+P132+P134</f>
        <v>0</v>
      </c>
      <c r="Q127" s="180"/>
      <c r="R127" s="181">
        <f>R128+R130+R132+R134</f>
        <v>0</v>
      </c>
      <c r="S127" s="180"/>
      <c r="T127" s="182">
        <f>T128+T130+T132+T134</f>
        <v>0</v>
      </c>
      <c r="AR127" s="183" t="s">
        <v>178</v>
      </c>
      <c r="AT127" s="184" t="s">
        <v>75</v>
      </c>
      <c r="AU127" s="184" t="s">
        <v>76</v>
      </c>
      <c r="AY127" s="183" t="s">
        <v>155</v>
      </c>
      <c r="BK127" s="185">
        <f>BK128+BK130+BK132+BK134</f>
        <v>0</v>
      </c>
    </row>
    <row r="128" spans="2:63" s="12" customFormat="1" ht="22.8" customHeight="1">
      <c r="B128" s="172"/>
      <c r="C128" s="173"/>
      <c r="D128" s="174" t="s">
        <v>75</v>
      </c>
      <c r="E128" s="186" t="s">
        <v>371</v>
      </c>
      <c r="F128" s="186" t="s">
        <v>372</v>
      </c>
      <c r="G128" s="173"/>
      <c r="H128" s="173"/>
      <c r="I128" s="176"/>
      <c r="J128" s="187">
        <f>BK128</f>
        <v>0</v>
      </c>
      <c r="K128" s="173"/>
      <c r="L128" s="178"/>
      <c r="M128" s="179"/>
      <c r="N128" s="180"/>
      <c r="O128" s="180"/>
      <c r="P128" s="181">
        <f>P129</f>
        <v>0</v>
      </c>
      <c r="Q128" s="180"/>
      <c r="R128" s="181">
        <f>R129</f>
        <v>0</v>
      </c>
      <c r="S128" s="180"/>
      <c r="T128" s="182">
        <f>T129</f>
        <v>0</v>
      </c>
      <c r="AR128" s="183" t="s">
        <v>178</v>
      </c>
      <c r="AT128" s="184" t="s">
        <v>75</v>
      </c>
      <c r="AU128" s="184" t="s">
        <v>84</v>
      </c>
      <c r="AY128" s="183" t="s">
        <v>155</v>
      </c>
      <c r="BK128" s="185">
        <f>BK129</f>
        <v>0</v>
      </c>
    </row>
    <row r="129" spans="1:65" s="2" customFormat="1" ht="16.5" customHeight="1">
      <c r="A129" s="35"/>
      <c r="B129" s="36"/>
      <c r="C129" s="188" t="s">
        <v>86</v>
      </c>
      <c r="D129" s="188" t="s">
        <v>157</v>
      </c>
      <c r="E129" s="189" t="s">
        <v>374</v>
      </c>
      <c r="F129" s="190" t="s">
        <v>375</v>
      </c>
      <c r="G129" s="191" t="s">
        <v>300</v>
      </c>
      <c r="H129" s="192">
        <v>1</v>
      </c>
      <c r="I129" s="193"/>
      <c r="J129" s="194">
        <f>ROUND(I129*H129,2)</f>
        <v>0</v>
      </c>
      <c r="K129" s="195"/>
      <c r="L129" s="40"/>
      <c r="M129" s="196" t="s">
        <v>1</v>
      </c>
      <c r="N129" s="197" t="s">
        <v>41</v>
      </c>
      <c r="O129" s="72"/>
      <c r="P129" s="198">
        <f>O129*H129</f>
        <v>0</v>
      </c>
      <c r="Q129" s="198">
        <v>0</v>
      </c>
      <c r="R129" s="198">
        <f>Q129*H129</f>
        <v>0</v>
      </c>
      <c r="S129" s="198">
        <v>0</v>
      </c>
      <c r="T129" s="199">
        <f>S129*H129</f>
        <v>0</v>
      </c>
      <c r="U129" s="35"/>
      <c r="V129" s="35"/>
      <c r="W129" s="35"/>
      <c r="X129" s="35"/>
      <c r="Y129" s="35"/>
      <c r="Z129" s="35"/>
      <c r="AA129" s="35"/>
      <c r="AB129" s="35"/>
      <c r="AC129" s="35"/>
      <c r="AD129" s="35"/>
      <c r="AE129" s="35"/>
      <c r="AR129" s="200" t="s">
        <v>376</v>
      </c>
      <c r="AT129" s="200" t="s">
        <v>157</v>
      </c>
      <c r="AU129" s="200" t="s">
        <v>86</v>
      </c>
      <c r="AY129" s="18" t="s">
        <v>155</v>
      </c>
      <c r="BE129" s="201">
        <f>IF(N129="základní",J129,0)</f>
        <v>0</v>
      </c>
      <c r="BF129" s="201">
        <f>IF(N129="snížená",J129,0)</f>
        <v>0</v>
      </c>
      <c r="BG129" s="201">
        <f>IF(N129="zákl. přenesená",J129,0)</f>
        <v>0</v>
      </c>
      <c r="BH129" s="201">
        <f>IF(N129="sníž. přenesená",J129,0)</f>
        <v>0</v>
      </c>
      <c r="BI129" s="201">
        <f>IF(N129="nulová",J129,0)</f>
        <v>0</v>
      </c>
      <c r="BJ129" s="18" t="s">
        <v>84</v>
      </c>
      <c r="BK129" s="201">
        <f>ROUND(I129*H129,2)</f>
        <v>0</v>
      </c>
      <c r="BL129" s="18" t="s">
        <v>376</v>
      </c>
      <c r="BM129" s="200" t="s">
        <v>1216</v>
      </c>
    </row>
    <row r="130" spans="2:63" s="12" customFormat="1" ht="22.8" customHeight="1">
      <c r="B130" s="172"/>
      <c r="C130" s="173"/>
      <c r="D130" s="174" t="s">
        <v>75</v>
      </c>
      <c r="E130" s="186" t="s">
        <v>378</v>
      </c>
      <c r="F130" s="186" t="s">
        <v>379</v>
      </c>
      <c r="G130" s="173"/>
      <c r="H130" s="173"/>
      <c r="I130" s="176"/>
      <c r="J130" s="187">
        <f>BK130</f>
        <v>0</v>
      </c>
      <c r="K130" s="173"/>
      <c r="L130" s="178"/>
      <c r="M130" s="179"/>
      <c r="N130" s="180"/>
      <c r="O130" s="180"/>
      <c r="P130" s="181">
        <f>P131</f>
        <v>0</v>
      </c>
      <c r="Q130" s="180"/>
      <c r="R130" s="181">
        <f>R131</f>
        <v>0</v>
      </c>
      <c r="S130" s="180"/>
      <c r="T130" s="182">
        <f>T131</f>
        <v>0</v>
      </c>
      <c r="AR130" s="183" t="s">
        <v>178</v>
      </c>
      <c r="AT130" s="184" t="s">
        <v>75</v>
      </c>
      <c r="AU130" s="184" t="s">
        <v>84</v>
      </c>
      <c r="AY130" s="183" t="s">
        <v>155</v>
      </c>
      <c r="BK130" s="185">
        <f>BK131</f>
        <v>0</v>
      </c>
    </row>
    <row r="131" spans="1:65" s="2" customFormat="1" ht="16.5" customHeight="1">
      <c r="A131" s="35"/>
      <c r="B131" s="36"/>
      <c r="C131" s="188" t="s">
        <v>169</v>
      </c>
      <c r="D131" s="188" t="s">
        <v>157</v>
      </c>
      <c r="E131" s="189" t="s">
        <v>381</v>
      </c>
      <c r="F131" s="190" t="s">
        <v>379</v>
      </c>
      <c r="G131" s="191" t="s">
        <v>382</v>
      </c>
      <c r="H131" s="246"/>
      <c r="I131" s="193"/>
      <c r="J131" s="194">
        <f>ROUND(I131*H131,2)</f>
        <v>0</v>
      </c>
      <c r="K131" s="195"/>
      <c r="L131" s="40"/>
      <c r="M131" s="196" t="s">
        <v>1</v>
      </c>
      <c r="N131" s="197" t="s">
        <v>41</v>
      </c>
      <c r="O131" s="72"/>
      <c r="P131" s="198">
        <f>O131*H131</f>
        <v>0</v>
      </c>
      <c r="Q131" s="198">
        <v>0</v>
      </c>
      <c r="R131" s="198">
        <f>Q131*H131</f>
        <v>0</v>
      </c>
      <c r="S131" s="198">
        <v>0</v>
      </c>
      <c r="T131" s="199">
        <f>S131*H131</f>
        <v>0</v>
      </c>
      <c r="U131" s="35"/>
      <c r="V131" s="35"/>
      <c r="W131" s="35"/>
      <c r="X131" s="35"/>
      <c r="Y131" s="35"/>
      <c r="Z131" s="35"/>
      <c r="AA131" s="35"/>
      <c r="AB131" s="35"/>
      <c r="AC131" s="35"/>
      <c r="AD131" s="35"/>
      <c r="AE131" s="35"/>
      <c r="AR131" s="200" t="s">
        <v>376</v>
      </c>
      <c r="AT131" s="200" t="s">
        <v>157</v>
      </c>
      <c r="AU131" s="200" t="s">
        <v>86</v>
      </c>
      <c r="AY131" s="18" t="s">
        <v>155</v>
      </c>
      <c r="BE131" s="201">
        <f>IF(N131="základní",J131,0)</f>
        <v>0</v>
      </c>
      <c r="BF131" s="201">
        <f>IF(N131="snížená",J131,0)</f>
        <v>0</v>
      </c>
      <c r="BG131" s="201">
        <f>IF(N131="zákl. přenesená",J131,0)</f>
        <v>0</v>
      </c>
      <c r="BH131" s="201">
        <f>IF(N131="sníž. přenesená",J131,0)</f>
        <v>0</v>
      </c>
      <c r="BI131" s="201">
        <f>IF(N131="nulová",J131,0)</f>
        <v>0</v>
      </c>
      <c r="BJ131" s="18" t="s">
        <v>84</v>
      </c>
      <c r="BK131" s="201">
        <f>ROUND(I131*H131,2)</f>
        <v>0</v>
      </c>
      <c r="BL131" s="18" t="s">
        <v>376</v>
      </c>
      <c r="BM131" s="200" t="s">
        <v>1217</v>
      </c>
    </row>
    <row r="132" spans="2:63" s="12" customFormat="1" ht="22.8" customHeight="1">
      <c r="B132" s="172"/>
      <c r="C132" s="173"/>
      <c r="D132" s="174" t="s">
        <v>75</v>
      </c>
      <c r="E132" s="186" t="s">
        <v>384</v>
      </c>
      <c r="F132" s="186" t="s">
        <v>385</v>
      </c>
      <c r="G132" s="173"/>
      <c r="H132" s="173"/>
      <c r="I132" s="176"/>
      <c r="J132" s="187">
        <f>BK132</f>
        <v>0</v>
      </c>
      <c r="K132" s="173"/>
      <c r="L132" s="178"/>
      <c r="M132" s="179"/>
      <c r="N132" s="180"/>
      <c r="O132" s="180"/>
      <c r="P132" s="181">
        <f>P133</f>
        <v>0</v>
      </c>
      <c r="Q132" s="180"/>
      <c r="R132" s="181">
        <f>R133</f>
        <v>0</v>
      </c>
      <c r="S132" s="180"/>
      <c r="T132" s="182">
        <f>T133</f>
        <v>0</v>
      </c>
      <c r="AR132" s="183" t="s">
        <v>178</v>
      </c>
      <c r="AT132" s="184" t="s">
        <v>75</v>
      </c>
      <c r="AU132" s="184" t="s">
        <v>84</v>
      </c>
      <c r="AY132" s="183" t="s">
        <v>155</v>
      </c>
      <c r="BK132" s="185">
        <f>BK133</f>
        <v>0</v>
      </c>
    </row>
    <row r="133" spans="1:65" s="2" customFormat="1" ht="16.5" customHeight="1">
      <c r="A133" s="35"/>
      <c r="B133" s="36"/>
      <c r="C133" s="188" t="s">
        <v>161</v>
      </c>
      <c r="D133" s="188" t="s">
        <v>157</v>
      </c>
      <c r="E133" s="189" t="s">
        <v>387</v>
      </c>
      <c r="F133" s="190" t="s">
        <v>385</v>
      </c>
      <c r="G133" s="191" t="s">
        <v>382</v>
      </c>
      <c r="H133" s="246"/>
      <c r="I133" s="193"/>
      <c r="J133" s="194">
        <f>ROUND(I133*H133,2)</f>
        <v>0</v>
      </c>
      <c r="K133" s="195"/>
      <c r="L133" s="40"/>
      <c r="M133" s="196" t="s">
        <v>1</v>
      </c>
      <c r="N133" s="197" t="s">
        <v>41</v>
      </c>
      <c r="O133" s="72"/>
      <c r="P133" s="198">
        <f>O133*H133</f>
        <v>0</v>
      </c>
      <c r="Q133" s="198">
        <v>0</v>
      </c>
      <c r="R133" s="198">
        <f>Q133*H133</f>
        <v>0</v>
      </c>
      <c r="S133" s="198">
        <v>0</v>
      </c>
      <c r="T133" s="199">
        <f>S133*H133</f>
        <v>0</v>
      </c>
      <c r="U133" s="35"/>
      <c r="V133" s="35"/>
      <c r="W133" s="35"/>
      <c r="X133" s="35"/>
      <c r="Y133" s="35"/>
      <c r="Z133" s="35"/>
      <c r="AA133" s="35"/>
      <c r="AB133" s="35"/>
      <c r="AC133" s="35"/>
      <c r="AD133" s="35"/>
      <c r="AE133" s="35"/>
      <c r="AR133" s="200" t="s">
        <v>376</v>
      </c>
      <c r="AT133" s="200" t="s">
        <v>157</v>
      </c>
      <c r="AU133" s="200" t="s">
        <v>86</v>
      </c>
      <c r="AY133" s="18" t="s">
        <v>155</v>
      </c>
      <c r="BE133" s="201">
        <f>IF(N133="základní",J133,0)</f>
        <v>0</v>
      </c>
      <c r="BF133" s="201">
        <f>IF(N133="snížená",J133,0)</f>
        <v>0</v>
      </c>
      <c r="BG133" s="201">
        <f>IF(N133="zákl. přenesená",J133,0)</f>
        <v>0</v>
      </c>
      <c r="BH133" s="201">
        <f>IF(N133="sníž. přenesená",J133,0)</f>
        <v>0</v>
      </c>
      <c r="BI133" s="201">
        <f>IF(N133="nulová",J133,0)</f>
        <v>0</v>
      </c>
      <c r="BJ133" s="18" t="s">
        <v>84</v>
      </c>
      <c r="BK133" s="201">
        <f>ROUND(I133*H133,2)</f>
        <v>0</v>
      </c>
      <c r="BL133" s="18" t="s">
        <v>376</v>
      </c>
      <c r="BM133" s="200" t="s">
        <v>1218</v>
      </c>
    </row>
    <row r="134" spans="2:63" s="12" customFormat="1" ht="22.8" customHeight="1">
      <c r="B134" s="172"/>
      <c r="C134" s="173"/>
      <c r="D134" s="174" t="s">
        <v>75</v>
      </c>
      <c r="E134" s="186" t="s">
        <v>389</v>
      </c>
      <c r="F134" s="186" t="s">
        <v>390</v>
      </c>
      <c r="G134" s="173"/>
      <c r="H134" s="173"/>
      <c r="I134" s="176"/>
      <c r="J134" s="187">
        <f>BK134</f>
        <v>0</v>
      </c>
      <c r="K134" s="173"/>
      <c r="L134" s="178"/>
      <c r="M134" s="179"/>
      <c r="N134" s="180"/>
      <c r="O134" s="180"/>
      <c r="P134" s="181">
        <f>P135</f>
        <v>0</v>
      </c>
      <c r="Q134" s="180"/>
      <c r="R134" s="181">
        <f>R135</f>
        <v>0</v>
      </c>
      <c r="S134" s="180"/>
      <c r="T134" s="182">
        <f>T135</f>
        <v>0</v>
      </c>
      <c r="AR134" s="183" t="s">
        <v>178</v>
      </c>
      <c r="AT134" s="184" t="s">
        <v>75</v>
      </c>
      <c r="AU134" s="184" t="s">
        <v>84</v>
      </c>
      <c r="AY134" s="183" t="s">
        <v>155</v>
      </c>
      <c r="BK134" s="185">
        <f>BK135</f>
        <v>0</v>
      </c>
    </row>
    <row r="135" spans="1:65" s="2" customFormat="1" ht="16.5" customHeight="1">
      <c r="A135" s="35"/>
      <c r="B135" s="36"/>
      <c r="C135" s="188" t="s">
        <v>178</v>
      </c>
      <c r="D135" s="188" t="s">
        <v>157</v>
      </c>
      <c r="E135" s="189" t="s">
        <v>392</v>
      </c>
      <c r="F135" s="190" t="s">
        <v>393</v>
      </c>
      <c r="G135" s="191" t="s">
        <v>382</v>
      </c>
      <c r="H135" s="246"/>
      <c r="I135" s="193"/>
      <c r="J135" s="194">
        <f>ROUND(I135*H135,2)</f>
        <v>0</v>
      </c>
      <c r="K135" s="195"/>
      <c r="L135" s="40"/>
      <c r="M135" s="247" t="s">
        <v>1</v>
      </c>
      <c r="N135" s="248" t="s">
        <v>41</v>
      </c>
      <c r="O135" s="249"/>
      <c r="P135" s="250">
        <f>O135*H135</f>
        <v>0</v>
      </c>
      <c r="Q135" s="250">
        <v>0</v>
      </c>
      <c r="R135" s="250">
        <f>Q135*H135</f>
        <v>0</v>
      </c>
      <c r="S135" s="250">
        <v>0</v>
      </c>
      <c r="T135" s="251">
        <f>S135*H135</f>
        <v>0</v>
      </c>
      <c r="U135" s="35"/>
      <c r="V135" s="35"/>
      <c r="W135" s="35"/>
      <c r="X135" s="35"/>
      <c r="Y135" s="35"/>
      <c r="Z135" s="35"/>
      <c r="AA135" s="35"/>
      <c r="AB135" s="35"/>
      <c r="AC135" s="35"/>
      <c r="AD135" s="35"/>
      <c r="AE135" s="35"/>
      <c r="AR135" s="200" t="s">
        <v>376</v>
      </c>
      <c r="AT135" s="200" t="s">
        <v>157</v>
      </c>
      <c r="AU135" s="200" t="s">
        <v>86</v>
      </c>
      <c r="AY135" s="18" t="s">
        <v>155</v>
      </c>
      <c r="BE135" s="201">
        <f>IF(N135="základní",J135,0)</f>
        <v>0</v>
      </c>
      <c r="BF135" s="201">
        <f>IF(N135="snížená",J135,0)</f>
        <v>0</v>
      </c>
      <c r="BG135" s="201">
        <f>IF(N135="zákl. přenesená",J135,0)</f>
        <v>0</v>
      </c>
      <c r="BH135" s="201">
        <f>IF(N135="sníž. přenesená",J135,0)</f>
        <v>0</v>
      </c>
      <c r="BI135" s="201">
        <f>IF(N135="nulová",J135,0)</f>
        <v>0</v>
      </c>
      <c r="BJ135" s="18" t="s">
        <v>84</v>
      </c>
      <c r="BK135" s="201">
        <f>ROUND(I135*H135,2)</f>
        <v>0</v>
      </c>
      <c r="BL135" s="18" t="s">
        <v>376</v>
      </c>
      <c r="BM135" s="200" t="s">
        <v>1219</v>
      </c>
    </row>
    <row r="136" spans="1:31" s="2" customFormat="1" ht="6.9" customHeight="1">
      <c r="A136" s="35"/>
      <c r="B136" s="55"/>
      <c r="C136" s="56"/>
      <c r="D136" s="56"/>
      <c r="E136" s="56"/>
      <c r="F136" s="56"/>
      <c r="G136" s="56"/>
      <c r="H136" s="56"/>
      <c r="I136" s="56"/>
      <c r="J136" s="56"/>
      <c r="K136" s="56"/>
      <c r="L136" s="40"/>
      <c r="M136" s="35"/>
      <c r="O136" s="35"/>
      <c r="P136" s="35"/>
      <c r="Q136" s="35"/>
      <c r="R136" s="35"/>
      <c r="S136" s="35"/>
      <c r="T136" s="35"/>
      <c r="U136" s="35"/>
      <c r="V136" s="35"/>
      <c r="W136" s="35"/>
      <c r="X136" s="35"/>
      <c r="Y136" s="35"/>
      <c r="Z136" s="35"/>
      <c r="AA136" s="35"/>
      <c r="AB136" s="35"/>
      <c r="AC136" s="35"/>
      <c r="AD136" s="35"/>
      <c r="AE136" s="35"/>
    </row>
  </sheetData>
  <sheetProtection password="CC35" sheet="1" objects="1" scenarios="1" formatColumns="0" formatRows="0" autoFilter="0"/>
  <autoFilter ref="C122:K135"/>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dimension ref="A1:L91"/>
  <sheetViews>
    <sheetView workbookViewId="0" topLeftCell="A1">
      <selection activeCell="I23" sqref="I23"/>
    </sheetView>
  </sheetViews>
  <sheetFormatPr defaultColWidth="9.140625" defaultRowHeight="12"/>
  <cols>
    <col min="1" max="1" width="7.8515625" style="263" customWidth="1"/>
    <col min="2" max="2" width="9.140625" style="263" customWidth="1"/>
    <col min="3" max="3" width="55.421875" style="263" customWidth="1"/>
    <col min="4" max="4" width="9.140625" style="263" customWidth="1"/>
    <col min="5" max="5" width="10.7109375" style="263" customWidth="1"/>
    <col min="6" max="6" width="12.57421875" style="263" customWidth="1"/>
    <col min="7" max="7" width="12.00390625" style="263" customWidth="1"/>
    <col min="8" max="8" width="11.00390625" style="263" customWidth="1"/>
    <col min="9" max="9" width="14.140625" style="263" customWidth="1"/>
    <col min="10" max="10" width="10.8515625" style="263" customWidth="1"/>
    <col min="11" max="11" width="12.7109375" style="263" customWidth="1"/>
    <col min="12" max="12" width="11.7109375" style="263" customWidth="1"/>
    <col min="13" max="16384" width="9.140625" style="263" customWidth="1"/>
  </cols>
  <sheetData>
    <row r="1" spans="1:3" ht="12">
      <c r="A1" s="263" t="s">
        <v>1220</v>
      </c>
      <c r="C1" s="263" t="s">
        <v>1221</v>
      </c>
    </row>
    <row r="2" ht="12">
      <c r="C2" s="263" t="s">
        <v>1222</v>
      </c>
    </row>
    <row r="4" spans="1:12" ht="18">
      <c r="A4" s="668" t="s">
        <v>1223</v>
      </c>
      <c r="B4" s="668"/>
      <c r="C4" s="669"/>
      <c r="D4" s="669"/>
      <c r="E4" s="669"/>
      <c r="F4" s="669"/>
      <c r="G4" s="669"/>
      <c r="H4" s="669"/>
      <c r="I4" s="669"/>
      <c r="J4" s="669"/>
      <c r="K4" s="669"/>
      <c r="L4" s="669"/>
    </row>
    <row r="5" spans="1:12" ht="18">
      <c r="A5" s="670" t="s">
        <v>1224</v>
      </c>
      <c r="B5" s="670"/>
      <c r="C5" s="671"/>
      <c r="D5" s="671"/>
      <c r="E5" s="671"/>
      <c r="F5" s="671"/>
      <c r="G5" s="671"/>
      <c r="H5" s="671"/>
      <c r="I5" s="671"/>
      <c r="J5" s="671"/>
      <c r="K5" s="671"/>
      <c r="L5" s="671"/>
    </row>
    <row r="6" spans="1:12" ht="18">
      <c r="A6" s="264"/>
      <c r="B6" s="264"/>
      <c r="C6" s="265"/>
      <c r="D6" s="265"/>
      <c r="E6" s="265"/>
      <c r="F6" s="265"/>
      <c r="G6" s="265"/>
      <c r="H6" s="265"/>
      <c r="I6" s="265"/>
      <c r="J6" s="265"/>
      <c r="K6" s="265"/>
      <c r="L6" s="265"/>
    </row>
    <row r="7" spans="1:3" ht="15.6">
      <c r="A7" s="266" t="s">
        <v>1225</v>
      </c>
      <c r="B7" s="266"/>
      <c r="C7" s="267" t="s">
        <v>1226</v>
      </c>
    </row>
    <row r="8" spans="1:3" ht="15.6">
      <c r="A8" s="266" t="s">
        <v>1227</v>
      </c>
      <c r="B8" s="266"/>
      <c r="C8" s="267" t="s">
        <v>1228</v>
      </c>
    </row>
    <row r="9" spans="1:3" ht="15.6">
      <c r="A9" s="266" t="s">
        <v>1229</v>
      </c>
      <c r="B9" s="266"/>
      <c r="C9" s="267" t="s">
        <v>1230</v>
      </c>
    </row>
    <row r="10" spans="1:2" ht="12">
      <c r="A10" s="266"/>
      <c r="B10" s="266"/>
    </row>
    <row r="11" spans="1:3" ht="18">
      <c r="A11" s="266" t="s">
        <v>1231</v>
      </c>
      <c r="B11" s="266"/>
      <c r="C11" s="268" t="s">
        <v>1232</v>
      </c>
    </row>
    <row r="12" spans="3:11" ht="12">
      <c r="C12" s="672"/>
      <c r="D12" s="672"/>
      <c r="E12" s="672"/>
      <c r="F12" s="672"/>
      <c r="G12" s="672"/>
      <c r="H12" s="672"/>
      <c r="I12" s="672"/>
      <c r="J12" s="672"/>
      <c r="K12" s="672"/>
    </row>
    <row r="13" spans="3:11" ht="12">
      <c r="C13" s="672" t="s">
        <v>1233</v>
      </c>
      <c r="D13" s="673"/>
      <c r="E13" s="673"/>
      <c r="F13" s="673"/>
      <c r="G13" s="673"/>
      <c r="H13" s="673"/>
      <c r="I13" s="673"/>
      <c r="J13" s="674"/>
      <c r="K13" s="674"/>
    </row>
    <row r="14" spans="3:11" ht="12">
      <c r="C14" s="675"/>
      <c r="D14" s="673"/>
      <c r="E14" s="673"/>
      <c r="F14" s="673"/>
      <c r="G14" s="673"/>
      <c r="H14" s="673"/>
      <c r="I14" s="673"/>
      <c r="J14" s="674"/>
      <c r="K14" s="674"/>
    </row>
    <row r="15" spans="3:11" ht="14.4" thickBot="1">
      <c r="C15" s="269"/>
      <c r="D15" s="270"/>
      <c r="E15" s="270"/>
      <c r="F15" s="270"/>
      <c r="G15" s="270"/>
      <c r="H15" s="270"/>
      <c r="I15" s="270"/>
      <c r="J15" s="271"/>
      <c r="K15" s="271"/>
    </row>
    <row r="16" spans="6:12" ht="16.2" thickBot="1">
      <c r="F16" s="676" t="s">
        <v>1234</v>
      </c>
      <c r="G16" s="677"/>
      <c r="H16" s="677"/>
      <c r="I16" s="678"/>
      <c r="J16" s="679">
        <f>SUM(L22,L41)</f>
        <v>0</v>
      </c>
      <c r="K16" s="680"/>
      <c r="L16" s="681"/>
    </row>
    <row r="18" spans="3:12" ht="26.4" customHeight="1">
      <c r="C18" s="665" t="s">
        <v>1235</v>
      </c>
      <c r="D18" s="666"/>
      <c r="E18" s="666"/>
      <c r="F18" s="666"/>
      <c r="G18" s="666"/>
      <c r="H18" s="666"/>
      <c r="I18" s="666"/>
      <c r="J18" s="666"/>
      <c r="K18" s="666"/>
      <c r="L18" s="667"/>
    </row>
    <row r="19" spans="3:12" ht="12">
      <c r="C19" s="272"/>
      <c r="D19" s="271"/>
      <c r="E19" s="271"/>
      <c r="F19" s="271"/>
      <c r="G19" s="271"/>
      <c r="H19" s="271"/>
      <c r="I19" s="271"/>
      <c r="J19" s="271"/>
      <c r="K19" s="271"/>
      <c r="L19" s="271"/>
    </row>
    <row r="20" spans="1:12" ht="41.4">
      <c r="A20" s="273" t="s">
        <v>1236</v>
      </c>
      <c r="B20" s="274" t="s">
        <v>1237</v>
      </c>
      <c r="C20" s="275" t="s">
        <v>1238</v>
      </c>
      <c r="D20" s="276" t="s">
        <v>1239</v>
      </c>
      <c r="E20" s="277" t="s">
        <v>1240</v>
      </c>
      <c r="F20" s="278" t="s">
        <v>1241</v>
      </c>
      <c r="G20" s="278" t="s">
        <v>1242</v>
      </c>
      <c r="H20" s="278" t="s">
        <v>1243</v>
      </c>
      <c r="I20" s="278" t="s">
        <v>1244</v>
      </c>
      <c r="J20" s="279" t="s">
        <v>1245</v>
      </c>
      <c r="K20" s="278" t="s">
        <v>1246</v>
      </c>
      <c r="L20" s="280" t="s">
        <v>1247</v>
      </c>
    </row>
    <row r="21" spans="1:12" ht="12">
      <c r="A21" s="281"/>
      <c r="B21" s="281"/>
      <c r="C21" s="282"/>
      <c r="D21" s="283"/>
      <c r="E21" s="284"/>
      <c r="F21" s="284"/>
      <c r="G21" s="285"/>
      <c r="H21" s="285"/>
      <c r="I21" s="285"/>
      <c r="J21" s="286"/>
      <c r="K21" s="287"/>
      <c r="L21" s="288"/>
    </row>
    <row r="22" spans="1:12" ht="12" customHeight="1">
      <c r="A22" s="289" t="s">
        <v>1248</v>
      </c>
      <c r="B22" s="290"/>
      <c r="C22" s="290" t="s">
        <v>1249</v>
      </c>
      <c r="D22" s="291"/>
      <c r="E22" s="292"/>
      <c r="F22" s="293"/>
      <c r="G22" s="294"/>
      <c r="H22" s="293"/>
      <c r="I22" s="294"/>
      <c r="J22" s="295"/>
      <c r="K22" s="294"/>
      <c r="L22" s="296">
        <f>SUM(K23:K39)</f>
        <v>0</v>
      </c>
    </row>
    <row r="23" spans="1:12" ht="15" customHeight="1">
      <c r="A23" s="297" t="s">
        <v>1250</v>
      </c>
      <c r="B23" s="298" t="s">
        <v>1251</v>
      </c>
      <c r="C23" s="299" t="s">
        <v>1252</v>
      </c>
      <c r="D23" s="300" t="s">
        <v>1253</v>
      </c>
      <c r="E23" s="301">
        <v>160</v>
      </c>
      <c r="F23" s="302"/>
      <c r="G23" s="303">
        <f aca="true" t="shared" si="0" ref="G23:G39">E23*F23</f>
        <v>0</v>
      </c>
      <c r="H23" s="302"/>
      <c r="I23" s="303">
        <f aca="true" t="shared" si="1" ref="I23:I39">E23*H23</f>
        <v>0</v>
      </c>
      <c r="J23" s="304">
        <f aca="true" t="shared" si="2" ref="J23:K33">+F23+H23</f>
        <v>0</v>
      </c>
      <c r="K23" s="305">
        <f t="shared" si="2"/>
        <v>0</v>
      </c>
      <c r="L23" s="306"/>
    </row>
    <row r="24" spans="1:12" ht="15" customHeight="1">
      <c r="A24" s="297" t="s">
        <v>1254</v>
      </c>
      <c r="B24" s="298" t="s">
        <v>1255</v>
      </c>
      <c r="C24" s="299" t="s">
        <v>1256</v>
      </c>
      <c r="D24" s="300" t="s">
        <v>1253</v>
      </c>
      <c r="E24" s="301">
        <v>280</v>
      </c>
      <c r="F24" s="302"/>
      <c r="G24" s="303">
        <f t="shared" si="0"/>
        <v>0</v>
      </c>
      <c r="H24" s="302"/>
      <c r="I24" s="303">
        <f t="shared" si="1"/>
        <v>0</v>
      </c>
      <c r="J24" s="304">
        <f t="shared" si="2"/>
        <v>0</v>
      </c>
      <c r="K24" s="305">
        <f t="shared" si="2"/>
        <v>0</v>
      </c>
      <c r="L24" s="307"/>
    </row>
    <row r="25" spans="1:12" ht="15" customHeight="1">
      <c r="A25" s="297" t="s">
        <v>1257</v>
      </c>
      <c r="B25" s="298" t="s">
        <v>1255</v>
      </c>
      <c r="C25" s="299" t="s">
        <v>1258</v>
      </c>
      <c r="D25" s="300" t="s">
        <v>1253</v>
      </c>
      <c r="E25" s="301">
        <v>280</v>
      </c>
      <c r="F25" s="302"/>
      <c r="G25" s="303">
        <f t="shared" si="0"/>
        <v>0</v>
      </c>
      <c r="H25" s="302"/>
      <c r="I25" s="303">
        <f t="shared" si="1"/>
        <v>0</v>
      </c>
      <c r="J25" s="304">
        <f t="shared" si="2"/>
        <v>0</v>
      </c>
      <c r="K25" s="305">
        <f t="shared" si="2"/>
        <v>0</v>
      </c>
      <c r="L25" s="307"/>
    </row>
    <row r="26" spans="1:12" ht="15" customHeight="1">
      <c r="A26" s="297" t="s">
        <v>1259</v>
      </c>
      <c r="B26" s="298" t="s">
        <v>1260</v>
      </c>
      <c r="C26" s="299" t="s">
        <v>1261</v>
      </c>
      <c r="D26" s="300" t="s">
        <v>1253</v>
      </c>
      <c r="E26" s="301">
        <v>20</v>
      </c>
      <c r="F26" s="302"/>
      <c r="G26" s="303">
        <f t="shared" si="0"/>
        <v>0</v>
      </c>
      <c r="H26" s="302"/>
      <c r="I26" s="303">
        <f t="shared" si="1"/>
        <v>0</v>
      </c>
      <c r="J26" s="304">
        <f t="shared" si="2"/>
        <v>0</v>
      </c>
      <c r="K26" s="305">
        <f t="shared" si="2"/>
        <v>0</v>
      </c>
      <c r="L26" s="307"/>
    </row>
    <row r="27" spans="1:12" ht="15" customHeight="1">
      <c r="A27" s="297" t="s">
        <v>1262</v>
      </c>
      <c r="B27" s="298" t="s">
        <v>1263</v>
      </c>
      <c r="C27" s="299" t="s">
        <v>1264</v>
      </c>
      <c r="D27" s="300" t="s">
        <v>1253</v>
      </c>
      <c r="E27" s="301">
        <v>15.3</v>
      </c>
      <c r="F27" s="302"/>
      <c r="G27" s="303">
        <f t="shared" si="0"/>
        <v>0</v>
      </c>
      <c r="H27" s="302"/>
      <c r="I27" s="303">
        <f t="shared" si="1"/>
        <v>0</v>
      </c>
      <c r="J27" s="304">
        <f t="shared" si="2"/>
        <v>0</v>
      </c>
      <c r="K27" s="305">
        <f t="shared" si="2"/>
        <v>0</v>
      </c>
      <c r="L27" s="307"/>
    </row>
    <row r="28" spans="1:12" ht="15" customHeight="1">
      <c r="A28" s="297" t="s">
        <v>1265</v>
      </c>
      <c r="B28" s="298" t="s">
        <v>1266</v>
      </c>
      <c r="C28" s="299" t="s">
        <v>1267</v>
      </c>
      <c r="D28" s="300" t="s">
        <v>1268</v>
      </c>
      <c r="E28" s="301">
        <v>65</v>
      </c>
      <c r="F28" s="302"/>
      <c r="G28" s="303">
        <f t="shared" si="0"/>
        <v>0</v>
      </c>
      <c r="H28" s="302"/>
      <c r="I28" s="303">
        <f t="shared" si="1"/>
        <v>0</v>
      </c>
      <c r="J28" s="304">
        <f>+F28+H28</f>
        <v>0</v>
      </c>
      <c r="K28" s="305">
        <f>+G28+I28</f>
        <v>0</v>
      </c>
      <c r="L28" s="307"/>
    </row>
    <row r="29" spans="1:12" ht="15" customHeight="1">
      <c r="A29" s="297" t="s">
        <v>1269</v>
      </c>
      <c r="B29" s="298" t="s">
        <v>1266</v>
      </c>
      <c r="C29" s="299" t="s">
        <v>1270</v>
      </c>
      <c r="D29" s="300" t="s">
        <v>1268</v>
      </c>
      <c r="E29" s="301">
        <v>65</v>
      </c>
      <c r="F29" s="302"/>
      <c r="G29" s="303">
        <f>E29*F29</f>
        <v>0</v>
      </c>
      <c r="H29" s="302"/>
      <c r="I29" s="303">
        <f>E29*H29</f>
        <v>0</v>
      </c>
      <c r="J29" s="304">
        <f>+F29+H29</f>
        <v>0</v>
      </c>
      <c r="K29" s="305">
        <f>+G29+I29</f>
        <v>0</v>
      </c>
      <c r="L29" s="307"/>
    </row>
    <row r="30" spans="1:12" ht="15" customHeight="1">
      <c r="A30" s="297" t="s">
        <v>1271</v>
      </c>
      <c r="B30" s="298" t="s">
        <v>1272</v>
      </c>
      <c r="C30" s="299" t="s">
        <v>1273</v>
      </c>
      <c r="D30" s="300" t="s">
        <v>1268</v>
      </c>
      <c r="E30" s="301">
        <v>75</v>
      </c>
      <c r="F30" s="302"/>
      <c r="G30" s="303">
        <f t="shared" si="0"/>
        <v>0</v>
      </c>
      <c r="H30" s="302"/>
      <c r="I30" s="303">
        <f t="shared" si="1"/>
        <v>0</v>
      </c>
      <c r="J30" s="304">
        <f t="shared" si="2"/>
        <v>0</v>
      </c>
      <c r="K30" s="305">
        <f t="shared" si="2"/>
        <v>0</v>
      </c>
      <c r="L30" s="307"/>
    </row>
    <row r="31" spans="1:12" ht="15" customHeight="1">
      <c r="A31" s="297" t="s">
        <v>1274</v>
      </c>
      <c r="B31" s="298" t="s">
        <v>1272</v>
      </c>
      <c r="C31" s="299" t="s">
        <v>1275</v>
      </c>
      <c r="D31" s="300" t="s">
        <v>1268</v>
      </c>
      <c r="E31" s="301">
        <v>75</v>
      </c>
      <c r="F31" s="302"/>
      <c r="G31" s="303">
        <f t="shared" si="0"/>
        <v>0</v>
      </c>
      <c r="H31" s="302"/>
      <c r="I31" s="303">
        <f t="shared" si="1"/>
        <v>0</v>
      </c>
      <c r="J31" s="304">
        <f t="shared" si="2"/>
        <v>0</v>
      </c>
      <c r="K31" s="305">
        <f t="shared" si="2"/>
        <v>0</v>
      </c>
      <c r="L31" s="307"/>
    </row>
    <row r="32" spans="1:12" ht="15" customHeight="1">
      <c r="A32" s="297" t="s">
        <v>1276</v>
      </c>
      <c r="B32" s="298" t="s">
        <v>1277</v>
      </c>
      <c r="C32" s="299" t="s">
        <v>1278</v>
      </c>
      <c r="D32" s="300" t="s">
        <v>1253</v>
      </c>
      <c r="E32" s="301">
        <v>13</v>
      </c>
      <c r="F32" s="302"/>
      <c r="G32" s="303">
        <f t="shared" si="0"/>
        <v>0</v>
      </c>
      <c r="H32" s="302"/>
      <c r="I32" s="303">
        <f t="shared" si="1"/>
        <v>0</v>
      </c>
      <c r="J32" s="304">
        <f>+F32+H32</f>
        <v>0</v>
      </c>
      <c r="K32" s="305">
        <f>+G32+I32</f>
        <v>0</v>
      </c>
      <c r="L32" s="307"/>
    </row>
    <row r="33" spans="1:12" ht="15" customHeight="1">
      <c r="A33" s="297" t="s">
        <v>1279</v>
      </c>
      <c r="B33" s="298" t="s">
        <v>1280</v>
      </c>
      <c r="C33" s="299" t="s">
        <v>1281</v>
      </c>
      <c r="D33" s="300" t="s">
        <v>1253</v>
      </c>
      <c r="E33" s="301">
        <v>93.8</v>
      </c>
      <c r="F33" s="302"/>
      <c r="G33" s="303">
        <f t="shared" si="0"/>
        <v>0</v>
      </c>
      <c r="H33" s="302"/>
      <c r="I33" s="303">
        <f t="shared" si="1"/>
        <v>0</v>
      </c>
      <c r="J33" s="304">
        <f t="shared" si="2"/>
        <v>0</v>
      </c>
      <c r="K33" s="305">
        <f t="shared" si="2"/>
        <v>0</v>
      </c>
      <c r="L33" s="307"/>
    </row>
    <row r="34" spans="1:12" ht="15" customHeight="1">
      <c r="A34" s="297" t="s">
        <v>1282</v>
      </c>
      <c r="B34" s="298" t="s">
        <v>1283</v>
      </c>
      <c r="C34" s="299" t="s">
        <v>1284</v>
      </c>
      <c r="D34" s="300" t="s">
        <v>1253</v>
      </c>
      <c r="E34" s="301">
        <v>345.9</v>
      </c>
      <c r="F34" s="302"/>
      <c r="G34" s="303">
        <f t="shared" si="0"/>
        <v>0</v>
      </c>
      <c r="H34" s="302"/>
      <c r="I34" s="303">
        <f t="shared" si="1"/>
        <v>0</v>
      </c>
      <c r="J34" s="304">
        <f>+F34+H34</f>
        <v>0</v>
      </c>
      <c r="K34" s="305">
        <f>+G34+I34</f>
        <v>0</v>
      </c>
      <c r="L34" s="307"/>
    </row>
    <row r="35" spans="1:12" ht="15" customHeight="1">
      <c r="A35" s="297" t="s">
        <v>1285</v>
      </c>
      <c r="B35" s="298" t="s">
        <v>1283</v>
      </c>
      <c r="C35" s="299" t="s">
        <v>1286</v>
      </c>
      <c r="D35" s="300" t="s">
        <v>1253</v>
      </c>
      <c r="E35" s="301">
        <v>345.9</v>
      </c>
      <c r="F35" s="302"/>
      <c r="G35" s="303">
        <f t="shared" si="0"/>
        <v>0</v>
      </c>
      <c r="H35" s="302"/>
      <c r="I35" s="303">
        <f t="shared" si="1"/>
        <v>0</v>
      </c>
      <c r="J35" s="304">
        <f>+F35+H35</f>
        <v>0</v>
      </c>
      <c r="K35" s="305">
        <f>+G35+I35</f>
        <v>0</v>
      </c>
      <c r="L35" s="307"/>
    </row>
    <row r="36" spans="1:12" ht="30.6" customHeight="1">
      <c r="A36" s="297" t="s">
        <v>1287</v>
      </c>
      <c r="B36" s="298" t="s">
        <v>1288</v>
      </c>
      <c r="C36" s="299" t="s">
        <v>1289</v>
      </c>
      <c r="D36" s="300" t="s">
        <v>1253</v>
      </c>
      <c r="E36" s="301">
        <v>142.1</v>
      </c>
      <c r="F36" s="302"/>
      <c r="G36" s="303">
        <f t="shared" si="0"/>
        <v>0</v>
      </c>
      <c r="H36" s="302"/>
      <c r="I36" s="303">
        <f t="shared" si="1"/>
        <v>0</v>
      </c>
      <c r="J36" s="304">
        <f aca="true" t="shared" si="3" ref="J36:K39">+F36+H36</f>
        <v>0</v>
      </c>
      <c r="K36" s="305">
        <f t="shared" si="3"/>
        <v>0</v>
      </c>
      <c r="L36" s="307"/>
    </row>
    <row r="37" spans="1:12" ht="30.6" customHeight="1">
      <c r="A37" s="297" t="s">
        <v>1290</v>
      </c>
      <c r="B37" s="298" t="s">
        <v>1288</v>
      </c>
      <c r="C37" s="299" t="s">
        <v>1291</v>
      </c>
      <c r="D37" s="300" t="s">
        <v>1253</v>
      </c>
      <c r="E37" s="301">
        <v>710.5</v>
      </c>
      <c r="F37" s="302"/>
      <c r="G37" s="303">
        <f t="shared" si="0"/>
        <v>0</v>
      </c>
      <c r="H37" s="302"/>
      <c r="I37" s="303">
        <f t="shared" si="1"/>
        <v>0</v>
      </c>
      <c r="J37" s="304">
        <f t="shared" si="3"/>
        <v>0</v>
      </c>
      <c r="K37" s="305">
        <f t="shared" si="3"/>
        <v>0</v>
      </c>
      <c r="L37" s="307"/>
    </row>
    <row r="38" spans="1:12" ht="15" customHeight="1">
      <c r="A38" s="297" t="s">
        <v>1292</v>
      </c>
      <c r="B38" s="298" t="s">
        <v>1288</v>
      </c>
      <c r="C38" s="299" t="s">
        <v>1293</v>
      </c>
      <c r="D38" s="300" t="s">
        <v>1253</v>
      </c>
      <c r="E38" s="301">
        <v>142.1</v>
      </c>
      <c r="F38" s="302"/>
      <c r="G38" s="303">
        <f t="shared" si="0"/>
        <v>0</v>
      </c>
      <c r="H38" s="302"/>
      <c r="I38" s="303">
        <f t="shared" si="1"/>
        <v>0</v>
      </c>
      <c r="J38" s="304">
        <f t="shared" si="3"/>
        <v>0</v>
      </c>
      <c r="K38" s="305">
        <f t="shared" si="3"/>
        <v>0</v>
      </c>
      <c r="L38" s="307"/>
    </row>
    <row r="39" spans="1:12" ht="15" customHeight="1">
      <c r="A39" s="297" t="s">
        <v>1294</v>
      </c>
      <c r="B39" s="298" t="s">
        <v>1295</v>
      </c>
      <c r="C39" s="299" t="s">
        <v>1296</v>
      </c>
      <c r="D39" s="300" t="s">
        <v>1268</v>
      </c>
      <c r="E39" s="301">
        <v>600</v>
      </c>
      <c r="F39" s="302"/>
      <c r="G39" s="303">
        <f t="shared" si="0"/>
        <v>0</v>
      </c>
      <c r="H39" s="302"/>
      <c r="I39" s="303">
        <f t="shared" si="1"/>
        <v>0</v>
      </c>
      <c r="J39" s="308">
        <f t="shared" si="3"/>
        <v>0</v>
      </c>
      <c r="K39" s="309">
        <f t="shared" si="3"/>
        <v>0</v>
      </c>
      <c r="L39" s="307"/>
    </row>
    <row r="40" spans="3:12" ht="15" customHeight="1">
      <c r="C40" s="310"/>
      <c r="D40" s="311"/>
      <c r="E40" s="312"/>
      <c r="F40" s="313"/>
      <c r="G40" s="314"/>
      <c r="H40" s="313"/>
      <c r="I40" s="314"/>
      <c r="J40" s="315"/>
      <c r="K40" s="316"/>
      <c r="L40" s="317"/>
    </row>
    <row r="41" spans="1:12" ht="15" customHeight="1">
      <c r="A41" s="289" t="s">
        <v>1297</v>
      </c>
      <c r="B41" s="290"/>
      <c r="C41" s="290" t="s">
        <v>1298</v>
      </c>
      <c r="D41" s="291"/>
      <c r="E41" s="318"/>
      <c r="F41" s="293"/>
      <c r="G41" s="294"/>
      <c r="H41" s="293"/>
      <c r="I41" s="294"/>
      <c r="J41" s="295"/>
      <c r="K41" s="294"/>
      <c r="L41" s="296">
        <f>SUM(K42:K60)</f>
        <v>0</v>
      </c>
    </row>
    <row r="42" spans="1:12" ht="15" customHeight="1">
      <c r="A42" s="297" t="s">
        <v>1299</v>
      </c>
      <c r="B42" s="298" t="s">
        <v>1300</v>
      </c>
      <c r="C42" s="299" t="s">
        <v>1301</v>
      </c>
      <c r="D42" s="300" t="s">
        <v>176</v>
      </c>
      <c r="E42" s="301">
        <v>50</v>
      </c>
      <c r="F42" s="302"/>
      <c r="G42" s="303">
        <f aca="true" t="shared" si="4" ref="G42:G60">E42*F42</f>
        <v>0</v>
      </c>
      <c r="H42" s="302"/>
      <c r="I42" s="303">
        <f aca="true" t="shared" si="5" ref="I42:I60">E42*H42</f>
        <v>0</v>
      </c>
      <c r="J42" s="304">
        <f aca="true" t="shared" si="6" ref="J42:K57">+F42+H42</f>
        <v>0</v>
      </c>
      <c r="K42" s="305">
        <f t="shared" si="6"/>
        <v>0</v>
      </c>
      <c r="L42" s="306"/>
    </row>
    <row r="43" spans="1:12" ht="15" customHeight="1">
      <c r="A43" s="297" t="s">
        <v>1302</v>
      </c>
      <c r="B43" s="298" t="s">
        <v>1300</v>
      </c>
      <c r="C43" s="299" t="s">
        <v>1303</v>
      </c>
      <c r="D43" s="300" t="s">
        <v>176</v>
      </c>
      <c r="E43" s="301">
        <v>175</v>
      </c>
      <c r="F43" s="302"/>
      <c r="G43" s="303">
        <f t="shared" si="4"/>
        <v>0</v>
      </c>
      <c r="H43" s="302"/>
      <c r="I43" s="303">
        <f t="shared" si="5"/>
        <v>0</v>
      </c>
      <c r="J43" s="304">
        <f t="shared" si="6"/>
        <v>0</v>
      </c>
      <c r="K43" s="305">
        <f t="shared" si="6"/>
        <v>0</v>
      </c>
      <c r="L43" s="307"/>
    </row>
    <row r="44" spans="1:12" ht="15" customHeight="1">
      <c r="A44" s="297" t="s">
        <v>1304</v>
      </c>
      <c r="B44" s="298" t="s">
        <v>1305</v>
      </c>
      <c r="C44" s="299" t="s">
        <v>1306</v>
      </c>
      <c r="D44" s="300" t="s">
        <v>292</v>
      </c>
      <c r="E44" s="301">
        <v>12</v>
      </c>
      <c r="F44" s="302"/>
      <c r="G44" s="303">
        <f t="shared" si="4"/>
        <v>0</v>
      </c>
      <c r="H44" s="302"/>
      <c r="I44" s="303">
        <f t="shared" si="5"/>
        <v>0</v>
      </c>
      <c r="J44" s="304">
        <f t="shared" si="6"/>
        <v>0</v>
      </c>
      <c r="K44" s="305">
        <f t="shared" si="6"/>
        <v>0</v>
      </c>
      <c r="L44" s="307"/>
    </row>
    <row r="45" spans="1:12" ht="15" customHeight="1">
      <c r="A45" s="297" t="s">
        <v>1307</v>
      </c>
      <c r="B45" s="298" t="s">
        <v>1305</v>
      </c>
      <c r="C45" s="299" t="s">
        <v>1308</v>
      </c>
      <c r="D45" s="300" t="s">
        <v>292</v>
      </c>
      <c r="E45" s="301">
        <v>1</v>
      </c>
      <c r="F45" s="302"/>
      <c r="G45" s="303">
        <f t="shared" si="4"/>
        <v>0</v>
      </c>
      <c r="H45" s="302"/>
      <c r="I45" s="303">
        <f t="shared" si="5"/>
        <v>0</v>
      </c>
      <c r="J45" s="304">
        <f t="shared" si="6"/>
        <v>0</v>
      </c>
      <c r="K45" s="305">
        <f t="shared" si="6"/>
        <v>0</v>
      </c>
      <c r="L45" s="307"/>
    </row>
    <row r="46" spans="1:12" ht="15" customHeight="1">
      <c r="A46" s="297" t="s">
        <v>1309</v>
      </c>
      <c r="B46" s="298" t="s">
        <v>1310</v>
      </c>
      <c r="C46" s="299" t="s">
        <v>1311</v>
      </c>
      <c r="D46" s="300" t="s">
        <v>292</v>
      </c>
      <c r="E46" s="301">
        <v>4</v>
      </c>
      <c r="F46" s="302"/>
      <c r="G46" s="303">
        <f t="shared" si="4"/>
        <v>0</v>
      </c>
      <c r="H46" s="302"/>
      <c r="I46" s="303">
        <f t="shared" si="5"/>
        <v>0</v>
      </c>
      <c r="J46" s="304">
        <f t="shared" si="6"/>
        <v>0</v>
      </c>
      <c r="K46" s="305">
        <f t="shared" si="6"/>
        <v>0</v>
      </c>
      <c r="L46" s="307"/>
    </row>
    <row r="47" spans="1:12" ht="15" customHeight="1">
      <c r="A47" s="297" t="s">
        <v>1312</v>
      </c>
      <c r="B47" s="298" t="s">
        <v>1310</v>
      </c>
      <c r="C47" s="299" t="s">
        <v>1313</v>
      </c>
      <c r="D47" s="300" t="s">
        <v>292</v>
      </c>
      <c r="E47" s="301">
        <v>35</v>
      </c>
      <c r="F47" s="302"/>
      <c r="G47" s="303">
        <f t="shared" si="4"/>
        <v>0</v>
      </c>
      <c r="H47" s="302"/>
      <c r="I47" s="303">
        <f t="shared" si="5"/>
        <v>0</v>
      </c>
      <c r="J47" s="304">
        <f>+F47+H47</f>
        <v>0</v>
      </c>
      <c r="K47" s="305">
        <f>+G47+I47</f>
        <v>0</v>
      </c>
      <c r="L47" s="307"/>
    </row>
    <row r="48" spans="1:12" ht="15" customHeight="1">
      <c r="A48" s="297" t="s">
        <v>1314</v>
      </c>
      <c r="B48" s="298" t="s">
        <v>1310</v>
      </c>
      <c r="C48" s="299" t="s">
        <v>1315</v>
      </c>
      <c r="D48" s="300" t="s">
        <v>292</v>
      </c>
      <c r="E48" s="301">
        <v>4</v>
      </c>
      <c r="F48" s="302"/>
      <c r="G48" s="303">
        <f t="shared" si="4"/>
        <v>0</v>
      </c>
      <c r="H48" s="302"/>
      <c r="I48" s="303">
        <f t="shared" si="5"/>
        <v>0</v>
      </c>
      <c r="J48" s="304">
        <f t="shared" si="6"/>
        <v>0</v>
      </c>
      <c r="K48" s="305">
        <f t="shared" si="6"/>
        <v>0</v>
      </c>
      <c r="L48" s="307"/>
    </row>
    <row r="49" spans="1:12" ht="28.8" customHeight="1">
      <c r="A49" s="297" t="s">
        <v>1316</v>
      </c>
      <c r="B49" s="298" t="s">
        <v>1317</v>
      </c>
      <c r="C49" s="319" t="s">
        <v>1318</v>
      </c>
      <c r="D49" s="300" t="s">
        <v>1319</v>
      </c>
      <c r="E49" s="320">
        <v>4</v>
      </c>
      <c r="F49" s="302"/>
      <c r="G49" s="303">
        <f t="shared" si="4"/>
        <v>0</v>
      </c>
      <c r="H49" s="302"/>
      <c r="I49" s="303">
        <f t="shared" si="5"/>
        <v>0</v>
      </c>
      <c r="J49" s="304">
        <f t="shared" si="6"/>
        <v>0</v>
      </c>
      <c r="K49" s="305">
        <f t="shared" si="6"/>
        <v>0</v>
      </c>
      <c r="L49" s="307"/>
    </row>
    <row r="50" spans="1:12" ht="26.4" customHeight="1">
      <c r="A50" s="297" t="s">
        <v>1320</v>
      </c>
      <c r="B50" s="298" t="s">
        <v>1317</v>
      </c>
      <c r="C50" s="319" t="s">
        <v>1321</v>
      </c>
      <c r="D50" s="300" t="s">
        <v>1319</v>
      </c>
      <c r="E50" s="320">
        <v>2</v>
      </c>
      <c r="F50" s="302"/>
      <c r="G50" s="303">
        <f t="shared" si="4"/>
        <v>0</v>
      </c>
      <c r="H50" s="302"/>
      <c r="I50" s="303">
        <f t="shared" si="5"/>
        <v>0</v>
      </c>
      <c r="J50" s="304">
        <f t="shared" si="6"/>
        <v>0</v>
      </c>
      <c r="K50" s="305">
        <f t="shared" si="6"/>
        <v>0</v>
      </c>
      <c r="L50" s="307"/>
    </row>
    <row r="51" spans="1:12" ht="29.4" customHeight="1">
      <c r="A51" s="297" t="s">
        <v>1322</v>
      </c>
      <c r="B51" s="298" t="s">
        <v>1317</v>
      </c>
      <c r="C51" s="319" t="s">
        <v>1323</v>
      </c>
      <c r="D51" s="300" t="s">
        <v>1319</v>
      </c>
      <c r="E51" s="320">
        <v>1</v>
      </c>
      <c r="F51" s="302"/>
      <c r="G51" s="303">
        <f t="shared" si="4"/>
        <v>0</v>
      </c>
      <c r="H51" s="302"/>
      <c r="I51" s="303">
        <f t="shared" si="5"/>
        <v>0</v>
      </c>
      <c r="J51" s="304">
        <f t="shared" si="6"/>
        <v>0</v>
      </c>
      <c r="K51" s="305">
        <f t="shared" si="6"/>
        <v>0</v>
      </c>
      <c r="L51" s="307"/>
    </row>
    <row r="52" spans="1:12" ht="28.2" customHeight="1">
      <c r="A52" s="297" t="s">
        <v>1324</v>
      </c>
      <c r="B52" s="298" t="s">
        <v>1317</v>
      </c>
      <c r="C52" s="319" t="s">
        <v>1325</v>
      </c>
      <c r="D52" s="300" t="s">
        <v>1319</v>
      </c>
      <c r="E52" s="320">
        <v>1</v>
      </c>
      <c r="F52" s="302"/>
      <c r="G52" s="303">
        <f>E52*F52</f>
        <v>0</v>
      </c>
      <c r="H52" s="302"/>
      <c r="I52" s="303">
        <f>E52*H52</f>
        <v>0</v>
      </c>
      <c r="J52" s="304">
        <f>+F52+H52</f>
        <v>0</v>
      </c>
      <c r="K52" s="305">
        <f>+G52+I52</f>
        <v>0</v>
      </c>
      <c r="L52" s="307"/>
    </row>
    <row r="53" spans="1:12" ht="27.6" customHeight="1">
      <c r="A53" s="297" t="s">
        <v>1326</v>
      </c>
      <c r="B53" s="298" t="s">
        <v>1327</v>
      </c>
      <c r="C53" s="319" t="s">
        <v>1328</v>
      </c>
      <c r="D53" s="300" t="s">
        <v>1319</v>
      </c>
      <c r="E53" s="320">
        <v>1</v>
      </c>
      <c r="F53" s="302"/>
      <c r="G53" s="303">
        <f>E53*F53</f>
        <v>0</v>
      </c>
      <c r="H53" s="302"/>
      <c r="I53" s="303">
        <f>E53*H53</f>
        <v>0</v>
      </c>
      <c r="J53" s="304">
        <f>+F53+H53</f>
        <v>0</v>
      </c>
      <c r="K53" s="305">
        <f>+G53+I53</f>
        <v>0</v>
      </c>
      <c r="L53" s="307"/>
    </row>
    <row r="54" spans="1:12" ht="29.4" customHeight="1">
      <c r="A54" s="297" t="s">
        <v>1329</v>
      </c>
      <c r="B54" s="298" t="s">
        <v>1330</v>
      </c>
      <c r="C54" s="319" t="s">
        <v>1331</v>
      </c>
      <c r="D54" s="300" t="s">
        <v>1319</v>
      </c>
      <c r="E54" s="320">
        <v>1</v>
      </c>
      <c r="F54" s="302"/>
      <c r="G54" s="303">
        <f t="shared" si="4"/>
        <v>0</v>
      </c>
      <c r="H54" s="302"/>
      <c r="I54" s="303">
        <f t="shared" si="5"/>
        <v>0</v>
      </c>
      <c r="J54" s="304">
        <f t="shared" si="6"/>
        <v>0</v>
      </c>
      <c r="K54" s="305">
        <f t="shared" si="6"/>
        <v>0</v>
      </c>
      <c r="L54" s="307"/>
    </row>
    <row r="55" spans="1:12" ht="25.8" customHeight="1">
      <c r="A55" s="297" t="s">
        <v>1332</v>
      </c>
      <c r="B55" s="298" t="s">
        <v>1330</v>
      </c>
      <c r="C55" s="319" t="s">
        <v>1333</v>
      </c>
      <c r="D55" s="300" t="s">
        <v>1319</v>
      </c>
      <c r="E55" s="320">
        <v>1</v>
      </c>
      <c r="F55" s="302"/>
      <c r="G55" s="303">
        <f t="shared" si="4"/>
        <v>0</v>
      </c>
      <c r="H55" s="302"/>
      <c r="I55" s="303">
        <f t="shared" si="5"/>
        <v>0</v>
      </c>
      <c r="J55" s="304">
        <f t="shared" si="6"/>
        <v>0</v>
      </c>
      <c r="K55" s="305">
        <f t="shared" si="6"/>
        <v>0</v>
      </c>
      <c r="L55" s="307"/>
    </row>
    <row r="56" spans="1:12" ht="27" customHeight="1">
      <c r="A56" s="297" t="s">
        <v>1334</v>
      </c>
      <c r="B56" s="298" t="s">
        <v>1335</v>
      </c>
      <c r="C56" s="299" t="s">
        <v>1336</v>
      </c>
      <c r="D56" s="300" t="s">
        <v>1319</v>
      </c>
      <c r="E56" s="301">
        <v>2</v>
      </c>
      <c r="F56" s="302"/>
      <c r="G56" s="303">
        <f t="shared" si="4"/>
        <v>0</v>
      </c>
      <c r="H56" s="302"/>
      <c r="I56" s="303">
        <f t="shared" si="5"/>
        <v>0</v>
      </c>
      <c r="J56" s="304">
        <f t="shared" si="6"/>
        <v>0</v>
      </c>
      <c r="K56" s="305">
        <f>+G56+I56</f>
        <v>0</v>
      </c>
      <c r="L56" s="307"/>
    </row>
    <row r="57" spans="1:12" ht="15" customHeight="1">
      <c r="A57" s="297" t="s">
        <v>1337</v>
      </c>
      <c r="B57" s="298" t="s">
        <v>1338</v>
      </c>
      <c r="C57" s="299" t="s">
        <v>1339</v>
      </c>
      <c r="D57" s="300" t="s">
        <v>176</v>
      </c>
      <c r="E57" s="301">
        <v>170</v>
      </c>
      <c r="F57" s="302"/>
      <c r="G57" s="303">
        <f t="shared" si="4"/>
        <v>0</v>
      </c>
      <c r="H57" s="302"/>
      <c r="I57" s="303">
        <f t="shared" si="5"/>
        <v>0</v>
      </c>
      <c r="J57" s="304">
        <f t="shared" si="6"/>
        <v>0</v>
      </c>
      <c r="K57" s="305">
        <f>+G57+I57</f>
        <v>0</v>
      </c>
      <c r="L57" s="307"/>
    </row>
    <row r="58" spans="1:12" ht="41.4" customHeight="1">
      <c r="A58" s="297" t="s">
        <v>1340</v>
      </c>
      <c r="B58" s="298" t="s">
        <v>1341</v>
      </c>
      <c r="C58" s="319" t="s">
        <v>1342</v>
      </c>
      <c r="D58" s="300" t="s">
        <v>1319</v>
      </c>
      <c r="E58" s="320">
        <v>1</v>
      </c>
      <c r="F58" s="302"/>
      <c r="G58" s="303">
        <f t="shared" si="4"/>
        <v>0</v>
      </c>
      <c r="H58" s="302"/>
      <c r="I58" s="303">
        <f t="shared" si="5"/>
        <v>0</v>
      </c>
      <c r="J58" s="304">
        <f aca="true" t="shared" si="7" ref="J58:K58">+F58+H58</f>
        <v>0</v>
      </c>
      <c r="K58" s="305">
        <f t="shared" si="7"/>
        <v>0</v>
      </c>
      <c r="L58" s="307"/>
    </row>
    <row r="59" spans="1:12" ht="43.2" customHeight="1">
      <c r="A59" s="297" t="s">
        <v>1343</v>
      </c>
      <c r="B59" s="298" t="s">
        <v>1341</v>
      </c>
      <c r="C59" s="319" t="s">
        <v>1344</v>
      </c>
      <c r="D59" s="300" t="s">
        <v>1319</v>
      </c>
      <c r="E59" s="320">
        <v>1</v>
      </c>
      <c r="F59" s="302"/>
      <c r="G59" s="303">
        <f t="shared" si="4"/>
        <v>0</v>
      </c>
      <c r="H59" s="302"/>
      <c r="I59" s="303">
        <f t="shared" si="5"/>
        <v>0</v>
      </c>
      <c r="J59" s="304">
        <f>+F59+H59</f>
        <v>0</v>
      </c>
      <c r="K59" s="305">
        <f>+G59+I59</f>
        <v>0</v>
      </c>
      <c r="L59" s="307"/>
    </row>
    <row r="60" spans="1:12" ht="15" customHeight="1">
      <c r="A60" s="297" t="s">
        <v>1345</v>
      </c>
      <c r="B60" s="298"/>
      <c r="C60" s="299" t="s">
        <v>1346</v>
      </c>
      <c r="D60" s="300" t="s">
        <v>258</v>
      </c>
      <c r="E60" s="301">
        <v>4.5</v>
      </c>
      <c r="F60" s="302"/>
      <c r="G60" s="303">
        <f t="shared" si="4"/>
        <v>0</v>
      </c>
      <c r="H60" s="302"/>
      <c r="I60" s="303">
        <f t="shared" si="5"/>
        <v>0</v>
      </c>
      <c r="J60" s="304">
        <f>+F60+H60</f>
        <v>0</v>
      </c>
      <c r="K60" s="305">
        <f>+G60+I60</f>
        <v>0</v>
      </c>
      <c r="L60" s="307"/>
    </row>
    <row r="61" spans="3:12" ht="12">
      <c r="C61" s="310"/>
      <c r="D61" s="311"/>
      <c r="E61" s="312"/>
      <c r="F61" s="313"/>
      <c r="G61" s="314"/>
      <c r="H61" s="313"/>
      <c r="I61" s="314"/>
      <c r="J61" s="315"/>
      <c r="K61" s="316"/>
      <c r="L61" s="307"/>
    </row>
    <row r="62" spans="1:12" ht="12">
      <c r="A62" s="321"/>
      <c r="B62" s="321"/>
      <c r="C62" s="322"/>
      <c r="D62" s="321"/>
      <c r="E62" s="323"/>
      <c r="F62" s="321"/>
      <c r="G62" s="321"/>
      <c r="H62" s="321"/>
      <c r="I62" s="321"/>
      <c r="J62" s="321"/>
      <c r="K62" s="321"/>
      <c r="L62" s="324"/>
    </row>
    <row r="63" spans="1:12" ht="12">
      <c r="A63" s="321"/>
      <c r="B63" s="321"/>
      <c r="C63" s="322"/>
      <c r="D63" s="321"/>
      <c r="E63" s="323"/>
      <c r="F63" s="321"/>
      <c r="G63" s="321"/>
      <c r="H63" s="321"/>
      <c r="I63" s="321"/>
      <c r="J63" s="321"/>
      <c r="K63" s="321"/>
      <c r="L63" s="322"/>
    </row>
    <row r="64" spans="1:12" ht="12">
      <c r="A64" s="321"/>
      <c r="B64" s="321"/>
      <c r="C64" s="322"/>
      <c r="D64" s="322"/>
      <c r="E64" s="325"/>
      <c r="F64" s="322"/>
      <c r="G64" s="322"/>
      <c r="H64" s="322"/>
      <c r="I64" s="322"/>
      <c r="J64" s="322"/>
      <c r="K64" s="322"/>
      <c r="L64" s="322"/>
    </row>
    <row r="65" spans="1:12" ht="12">
      <c r="A65" s="321"/>
      <c r="B65" s="321"/>
      <c r="C65" s="322"/>
      <c r="D65" s="322"/>
      <c r="E65" s="325"/>
      <c r="F65" s="322"/>
      <c r="G65" s="322"/>
      <c r="H65" s="322"/>
      <c r="I65" s="322"/>
      <c r="J65" s="322"/>
      <c r="K65" s="322"/>
      <c r="L65" s="322"/>
    </row>
    <row r="66" spans="1:12" ht="12">
      <c r="A66" s="321"/>
      <c r="B66" s="321"/>
      <c r="C66" s="322"/>
      <c r="D66" s="322"/>
      <c r="E66" s="325"/>
      <c r="F66" s="322"/>
      <c r="G66" s="322"/>
      <c r="H66" s="322"/>
      <c r="I66" s="322"/>
      <c r="J66" s="322"/>
      <c r="K66" s="322"/>
      <c r="L66" s="322"/>
    </row>
    <row r="67" spans="1:12" ht="12">
      <c r="A67" s="321"/>
      <c r="B67" s="321"/>
      <c r="C67" s="322"/>
      <c r="D67" s="322"/>
      <c r="E67" s="325"/>
      <c r="F67" s="322"/>
      <c r="G67" s="322"/>
      <c r="H67" s="322"/>
      <c r="I67" s="322"/>
      <c r="J67" s="322"/>
      <c r="K67" s="322"/>
      <c r="L67" s="322"/>
    </row>
    <row r="68" spans="1:12" ht="12">
      <c r="A68" s="321"/>
      <c r="B68" s="321"/>
      <c r="C68" s="322"/>
      <c r="D68" s="322"/>
      <c r="E68" s="325"/>
      <c r="F68" s="322"/>
      <c r="G68" s="322"/>
      <c r="H68" s="322"/>
      <c r="I68" s="322"/>
      <c r="J68" s="322"/>
      <c r="K68" s="322"/>
      <c r="L68" s="322"/>
    </row>
    <row r="69" spans="1:12" ht="12">
      <c r="A69" s="321"/>
      <c r="B69" s="321"/>
      <c r="C69" s="322"/>
      <c r="D69" s="322"/>
      <c r="E69" s="325"/>
      <c r="F69" s="322"/>
      <c r="G69" s="322"/>
      <c r="H69" s="322"/>
      <c r="I69" s="322"/>
      <c r="J69" s="322"/>
      <c r="K69" s="322"/>
      <c r="L69" s="322"/>
    </row>
    <row r="70" spans="1:5" ht="12">
      <c r="A70" s="326"/>
      <c r="B70" s="326"/>
      <c r="E70" s="327"/>
    </row>
    <row r="71" ht="12">
      <c r="E71" s="327"/>
    </row>
    <row r="72" ht="12">
      <c r="E72" s="327"/>
    </row>
    <row r="73" ht="12">
      <c r="E73" s="327"/>
    </row>
    <row r="74" ht="12">
      <c r="E74" s="327"/>
    </row>
    <row r="75" ht="12">
      <c r="E75" s="327"/>
    </row>
    <row r="76" ht="12">
      <c r="E76" s="327"/>
    </row>
    <row r="77" ht="12">
      <c r="E77" s="327"/>
    </row>
    <row r="78" ht="12">
      <c r="E78" s="327"/>
    </row>
    <row r="79" ht="12">
      <c r="E79" s="327"/>
    </row>
    <row r="80" ht="12">
      <c r="E80" s="327"/>
    </row>
    <row r="81" ht="12">
      <c r="E81" s="327"/>
    </row>
    <row r="82" ht="12">
      <c r="E82" s="327"/>
    </row>
    <row r="83" ht="12">
      <c r="E83" s="327"/>
    </row>
    <row r="84" ht="12">
      <c r="E84" s="327"/>
    </row>
    <row r="85" ht="12">
      <c r="E85" s="327"/>
    </row>
    <row r="86" ht="12">
      <c r="E86" s="327"/>
    </row>
    <row r="87" ht="12">
      <c r="E87" s="327"/>
    </row>
    <row r="88" ht="12">
      <c r="E88" s="327"/>
    </row>
    <row r="89" ht="12">
      <c r="E89" s="327"/>
    </row>
    <row r="90" ht="12">
      <c r="E90" s="327"/>
    </row>
    <row r="91" ht="12">
      <c r="E91" s="327"/>
    </row>
  </sheetData>
  <mergeCells count="8">
    <mergeCell ref="C18:L18"/>
    <mergeCell ref="A4:L4"/>
    <mergeCell ref="A5:L5"/>
    <mergeCell ref="C12:K12"/>
    <mergeCell ref="C13:K13"/>
    <mergeCell ref="C14:K14"/>
    <mergeCell ref="F16:I16"/>
    <mergeCell ref="J16:L16"/>
  </mergeCells>
  <printOptions/>
  <pageMargins left="0.7" right="0.7" top="0.787401575" bottom="0.787401575" header="0.3" footer="0.3"/>
  <pageSetup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2:BM242"/>
  <sheetViews>
    <sheetView showGridLines="0" workbookViewId="0" topLeftCell="A1">
      <selection activeCell="I138" sqref="I13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604"/>
      <c r="M2" s="604"/>
      <c r="N2" s="604"/>
      <c r="O2" s="604"/>
      <c r="P2" s="604"/>
      <c r="Q2" s="604"/>
      <c r="R2" s="604"/>
      <c r="S2" s="604"/>
      <c r="T2" s="604"/>
      <c r="U2" s="604"/>
      <c r="V2" s="604"/>
      <c r="AT2" s="18" t="s">
        <v>85</v>
      </c>
    </row>
    <row r="3" spans="2:46" s="1" customFormat="1" ht="6.9" customHeight="1">
      <c r="B3" s="109"/>
      <c r="C3" s="110"/>
      <c r="D3" s="110"/>
      <c r="E3" s="110"/>
      <c r="F3" s="110"/>
      <c r="G3" s="110"/>
      <c r="H3" s="110"/>
      <c r="I3" s="110"/>
      <c r="J3" s="110"/>
      <c r="K3" s="110"/>
      <c r="L3" s="21"/>
      <c r="AT3" s="18" t="s">
        <v>86</v>
      </c>
    </row>
    <row r="4" spans="2:46" s="1" customFormat="1" ht="24.9" customHeight="1">
      <c r="B4" s="21"/>
      <c r="D4" s="111" t="s">
        <v>120</v>
      </c>
      <c r="L4" s="21"/>
      <c r="M4" s="112" t="s">
        <v>10</v>
      </c>
      <c r="AT4" s="18" t="s">
        <v>4</v>
      </c>
    </row>
    <row r="5" spans="2:12" s="1" customFormat="1" ht="6.9" customHeight="1">
      <c r="B5" s="21"/>
      <c r="L5" s="21"/>
    </row>
    <row r="6" spans="2:12" s="1" customFormat="1" ht="12" customHeight="1">
      <c r="B6" s="21"/>
      <c r="D6" s="113" t="s">
        <v>16</v>
      </c>
      <c r="L6" s="21"/>
    </row>
    <row r="7" spans="2:12" s="1" customFormat="1" ht="16.5" customHeight="1">
      <c r="B7" s="21"/>
      <c r="E7" s="619" t="str">
        <f>'Rekapitulace stavby'!K6</f>
        <v>III. etapa revitalizace Letního cvičiště Louny</v>
      </c>
      <c r="F7" s="620"/>
      <c r="G7" s="620"/>
      <c r="H7" s="620"/>
      <c r="L7" s="21"/>
    </row>
    <row r="8" spans="1:31" s="2" customFormat="1" ht="12" customHeight="1">
      <c r="A8" s="35"/>
      <c r="B8" s="40"/>
      <c r="C8" s="35"/>
      <c r="D8" s="113" t="s">
        <v>121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621" t="s">
        <v>122</v>
      </c>
      <c r="F9" s="622"/>
      <c r="G9" s="622"/>
      <c r="H9" s="622"/>
      <c r="I9" s="35"/>
      <c r="J9" s="35"/>
      <c r="K9" s="35"/>
      <c r="L9" s="52"/>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20. 11. 2020</v>
      </c>
      <c r="K12" s="35"/>
      <c r="L12" s="52"/>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623" t="str">
        <f>'Rekapitulace stavby'!E14</f>
        <v>Vyplň údaj</v>
      </c>
      <c r="F18" s="624"/>
      <c r="G18" s="624"/>
      <c r="H18" s="624"/>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625" t="s">
        <v>1</v>
      </c>
      <c r="F27" s="625"/>
      <c r="G27" s="625"/>
      <c r="H27" s="625"/>
      <c r="I27" s="116"/>
      <c r="J27" s="116"/>
      <c r="K27" s="116"/>
      <c r="L27" s="118"/>
      <c r="S27" s="116"/>
      <c r="T27" s="116"/>
      <c r="U27" s="116"/>
      <c r="V27" s="116"/>
      <c r="W27" s="116"/>
      <c r="X27" s="116"/>
      <c r="Y27" s="116"/>
      <c r="Z27" s="116"/>
      <c r="AA27" s="116"/>
      <c r="AB27" s="116"/>
      <c r="AC27" s="116"/>
      <c r="AD27" s="116"/>
      <c r="AE27" s="116"/>
    </row>
    <row r="28" spans="1:31" s="2" customFormat="1" ht="6.9"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ROUND(J128,2)</f>
        <v>0</v>
      </c>
      <c r="K30" s="35"/>
      <c r="L30" s="52"/>
      <c r="S30" s="35"/>
      <c r="T30" s="35"/>
      <c r="U30" s="35"/>
      <c r="V30" s="35"/>
      <c r="W30" s="35"/>
      <c r="X30" s="35"/>
      <c r="Y30" s="35"/>
      <c r="Z30" s="35"/>
      <c r="AA30" s="35"/>
      <c r="AB30" s="35"/>
      <c r="AC30" s="35"/>
      <c r="AD30" s="35"/>
      <c r="AE30" s="35"/>
    </row>
    <row r="31" spans="1:31" s="2" customFormat="1" ht="6.9"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 customHeight="1">
      <c r="A33" s="35"/>
      <c r="B33" s="40"/>
      <c r="C33" s="35"/>
      <c r="D33" s="123" t="s">
        <v>40</v>
      </c>
      <c r="E33" s="113" t="s">
        <v>41</v>
      </c>
      <c r="F33" s="124">
        <f>ROUND((SUM(BE128:BE241)),2)</f>
        <v>0</v>
      </c>
      <c r="G33" s="35"/>
      <c r="H33" s="35"/>
      <c r="I33" s="125">
        <v>0.21</v>
      </c>
      <c r="J33" s="124">
        <f>ROUND(((SUM(BE128:BE241))*I33),2)</f>
        <v>0</v>
      </c>
      <c r="K33" s="35"/>
      <c r="L33" s="52"/>
      <c r="S33" s="35"/>
      <c r="T33" s="35"/>
      <c r="U33" s="35"/>
      <c r="V33" s="35"/>
      <c r="W33" s="35"/>
      <c r="X33" s="35"/>
      <c r="Y33" s="35"/>
      <c r="Z33" s="35"/>
      <c r="AA33" s="35"/>
      <c r="AB33" s="35"/>
      <c r="AC33" s="35"/>
      <c r="AD33" s="35"/>
      <c r="AE33" s="35"/>
    </row>
    <row r="34" spans="1:31" s="2" customFormat="1" ht="14.4" customHeight="1">
      <c r="A34" s="35"/>
      <c r="B34" s="40"/>
      <c r="C34" s="35"/>
      <c r="D34" s="35"/>
      <c r="E34" s="113" t="s">
        <v>42</v>
      </c>
      <c r="F34" s="124">
        <f>ROUND((SUM(BF128:BF241)),2)</f>
        <v>0</v>
      </c>
      <c r="G34" s="35"/>
      <c r="H34" s="35"/>
      <c r="I34" s="125">
        <v>0.15</v>
      </c>
      <c r="J34" s="124">
        <f>ROUND(((SUM(BF128:BF241))*I34),2)</f>
        <v>0</v>
      </c>
      <c r="K34" s="35"/>
      <c r="L34" s="52"/>
      <c r="S34" s="35"/>
      <c r="T34" s="35"/>
      <c r="U34" s="35"/>
      <c r="V34" s="35"/>
      <c r="W34" s="35"/>
      <c r="X34" s="35"/>
      <c r="Y34" s="35"/>
      <c r="Z34" s="35"/>
      <c r="AA34" s="35"/>
      <c r="AB34" s="35"/>
      <c r="AC34" s="35"/>
      <c r="AD34" s="35"/>
      <c r="AE34" s="35"/>
    </row>
    <row r="35" spans="1:31" s="2" customFormat="1" ht="14.4" customHeight="1" hidden="1">
      <c r="A35" s="35"/>
      <c r="B35" s="40"/>
      <c r="C35" s="35"/>
      <c r="D35" s="35"/>
      <c r="E35" s="113" t="s">
        <v>43</v>
      </c>
      <c r="F35" s="124">
        <f>ROUND((SUM(BG128:BG241)),2)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 customHeight="1" hidden="1">
      <c r="A36" s="35"/>
      <c r="B36" s="40"/>
      <c r="C36" s="35"/>
      <c r="D36" s="35"/>
      <c r="E36" s="113" t="s">
        <v>44</v>
      </c>
      <c r="F36" s="124">
        <f>ROUND((SUM(BH128:BH241)),2)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 customHeight="1" hidden="1">
      <c r="A37" s="35"/>
      <c r="B37" s="40"/>
      <c r="C37" s="35"/>
      <c r="D37" s="35"/>
      <c r="E37" s="113" t="s">
        <v>45</v>
      </c>
      <c r="F37" s="124">
        <f>ROUND((SUM(BI128:BI241)),2)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2"/>
      <c r="D50" s="133" t="s">
        <v>49</v>
      </c>
      <c r="E50" s="134"/>
      <c r="F50" s="134"/>
      <c r="G50" s="133" t="s">
        <v>50</v>
      </c>
      <c r="H50" s="134"/>
      <c r="I50" s="134"/>
      <c r="J50" s="134"/>
      <c r="K50" s="134"/>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3.2">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 customHeight="1">
      <c r="A82" s="35"/>
      <c r="B82" s="36"/>
      <c r="C82" s="24" t="s">
        <v>123</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617" t="str">
        <f>E7</f>
        <v>III. etapa revitalizace Letního cvičiště Louny</v>
      </c>
      <c r="F85" s="618"/>
      <c r="G85" s="618"/>
      <c r="H85" s="618"/>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121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579" t="str">
        <f>E9</f>
        <v>SO-01 - Bourání</v>
      </c>
      <c r="F87" s="616"/>
      <c r="G87" s="616"/>
      <c r="H87" s="616"/>
      <c r="I87" s="37"/>
      <c r="J87" s="37"/>
      <c r="K87" s="37"/>
      <c r="L87" s="52"/>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Louny</v>
      </c>
      <c r="G89" s="37"/>
      <c r="H89" s="37"/>
      <c r="I89" s="30" t="s">
        <v>22</v>
      </c>
      <c r="J89" s="67" t="str">
        <f>IF(J12="","",J12)</f>
        <v>20. 11. 2020</v>
      </c>
      <c r="K89" s="37"/>
      <c r="L89" s="52"/>
      <c r="S89" s="35"/>
      <c r="T89" s="35"/>
      <c r="U89" s="35"/>
      <c r="V89" s="35"/>
      <c r="W89" s="35"/>
      <c r="X89" s="35"/>
      <c r="Y89" s="35"/>
      <c r="Z89" s="35"/>
      <c r="AA89" s="35"/>
      <c r="AB89" s="35"/>
      <c r="AC89" s="35"/>
      <c r="AD89" s="35"/>
      <c r="AE89" s="35"/>
    </row>
    <row r="90" spans="1:31" s="2" customFormat="1" ht="6.9"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65" customHeight="1">
      <c r="A91" s="35"/>
      <c r="B91" s="36"/>
      <c r="C91" s="30" t="s">
        <v>24</v>
      </c>
      <c r="D91" s="37"/>
      <c r="E91" s="37"/>
      <c r="F91" s="28" t="str">
        <f>E15</f>
        <v>Město Louny</v>
      </c>
      <c r="G91" s="37"/>
      <c r="H91" s="37"/>
      <c r="I91" s="30" t="s">
        <v>30</v>
      </c>
      <c r="J91" s="33" t="str">
        <f>E21</f>
        <v>Sportovní projekty s.r.o.</v>
      </c>
      <c r="K91" s="37"/>
      <c r="L91" s="52"/>
      <c r="S91" s="35"/>
      <c r="T91" s="35"/>
      <c r="U91" s="35"/>
      <c r="V91" s="35"/>
      <c r="W91" s="35"/>
      <c r="X91" s="35"/>
      <c r="Y91" s="35"/>
      <c r="Z91" s="35"/>
      <c r="AA91" s="35"/>
      <c r="AB91" s="35"/>
      <c r="AC91" s="35"/>
      <c r="AD91" s="35"/>
      <c r="AE91" s="35"/>
    </row>
    <row r="92" spans="1:31" s="2" customFormat="1" ht="15.15" customHeight="1">
      <c r="A92" s="35"/>
      <c r="B92" s="36"/>
      <c r="C92" s="30" t="s">
        <v>28</v>
      </c>
      <c r="D92" s="37"/>
      <c r="E92" s="37"/>
      <c r="F92" s="28" t="str">
        <f>IF(E18="","",E18)</f>
        <v>Vyplň údaj</v>
      </c>
      <c r="G92" s="37"/>
      <c r="H92" s="37"/>
      <c r="I92" s="30" t="s">
        <v>33</v>
      </c>
      <c r="J92" s="33" t="str">
        <f>E24</f>
        <v>F.Pecka</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124</v>
      </c>
      <c r="D94" s="145"/>
      <c r="E94" s="145"/>
      <c r="F94" s="145"/>
      <c r="G94" s="145"/>
      <c r="H94" s="145"/>
      <c r="I94" s="145"/>
      <c r="J94" s="146" t="s">
        <v>125</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8" customHeight="1">
      <c r="A96" s="35"/>
      <c r="B96" s="36"/>
      <c r="C96" s="147" t="s">
        <v>126</v>
      </c>
      <c r="D96" s="37"/>
      <c r="E96" s="37"/>
      <c r="F96" s="37"/>
      <c r="G96" s="37"/>
      <c r="H96" s="37"/>
      <c r="I96" s="37"/>
      <c r="J96" s="85">
        <f>J128</f>
        <v>0</v>
      </c>
      <c r="K96" s="37"/>
      <c r="L96" s="52"/>
      <c r="S96" s="35"/>
      <c r="T96" s="35"/>
      <c r="U96" s="35"/>
      <c r="V96" s="35"/>
      <c r="W96" s="35"/>
      <c r="X96" s="35"/>
      <c r="Y96" s="35"/>
      <c r="Z96" s="35"/>
      <c r="AA96" s="35"/>
      <c r="AB96" s="35"/>
      <c r="AC96" s="35"/>
      <c r="AD96" s="35"/>
      <c r="AE96" s="35"/>
      <c r="AU96" s="18" t="s">
        <v>127</v>
      </c>
    </row>
    <row r="97" spans="2:12" s="9" customFormat="1" ht="24.9" customHeight="1">
      <c r="B97" s="148"/>
      <c r="C97" s="149"/>
      <c r="D97" s="150" t="s">
        <v>128</v>
      </c>
      <c r="E97" s="151"/>
      <c r="F97" s="151"/>
      <c r="G97" s="151"/>
      <c r="H97" s="151"/>
      <c r="I97" s="151"/>
      <c r="J97" s="152">
        <f>J129</f>
        <v>0</v>
      </c>
      <c r="K97" s="149"/>
      <c r="L97" s="153"/>
    </row>
    <row r="98" spans="2:12" s="10" customFormat="1" ht="19.95" customHeight="1">
      <c r="B98" s="154"/>
      <c r="C98" s="155"/>
      <c r="D98" s="156" t="s">
        <v>129</v>
      </c>
      <c r="E98" s="157"/>
      <c r="F98" s="157"/>
      <c r="G98" s="157"/>
      <c r="H98" s="157"/>
      <c r="I98" s="157"/>
      <c r="J98" s="158">
        <f>J130</f>
        <v>0</v>
      </c>
      <c r="K98" s="155"/>
      <c r="L98" s="159"/>
    </row>
    <row r="99" spans="2:12" s="10" customFormat="1" ht="19.95" customHeight="1">
      <c r="B99" s="154"/>
      <c r="C99" s="155"/>
      <c r="D99" s="156" t="s">
        <v>130</v>
      </c>
      <c r="E99" s="157"/>
      <c r="F99" s="157"/>
      <c r="G99" s="157"/>
      <c r="H99" s="157"/>
      <c r="I99" s="157"/>
      <c r="J99" s="158">
        <f>J171</f>
        <v>0</v>
      </c>
      <c r="K99" s="155"/>
      <c r="L99" s="159"/>
    </row>
    <row r="100" spans="2:12" s="10" customFormat="1" ht="19.95" customHeight="1">
      <c r="B100" s="154"/>
      <c r="C100" s="155"/>
      <c r="D100" s="156" t="s">
        <v>131</v>
      </c>
      <c r="E100" s="157"/>
      <c r="F100" s="157"/>
      <c r="G100" s="157"/>
      <c r="H100" s="157"/>
      <c r="I100" s="157"/>
      <c r="J100" s="158">
        <f>J208</f>
        <v>0</v>
      </c>
      <c r="K100" s="155"/>
      <c r="L100" s="159"/>
    </row>
    <row r="101" spans="2:12" s="10" customFormat="1" ht="19.95" customHeight="1">
      <c r="B101" s="154"/>
      <c r="C101" s="155"/>
      <c r="D101" s="156" t="s">
        <v>132</v>
      </c>
      <c r="E101" s="157"/>
      <c r="F101" s="157"/>
      <c r="G101" s="157"/>
      <c r="H101" s="157"/>
      <c r="I101" s="157"/>
      <c r="J101" s="158">
        <f>J221</f>
        <v>0</v>
      </c>
      <c r="K101" s="155"/>
      <c r="L101" s="159"/>
    </row>
    <row r="102" spans="2:12" s="9" customFormat="1" ht="24.9" customHeight="1">
      <c r="B102" s="148"/>
      <c r="C102" s="149"/>
      <c r="D102" s="150" t="s">
        <v>133</v>
      </c>
      <c r="E102" s="151"/>
      <c r="F102" s="151"/>
      <c r="G102" s="151"/>
      <c r="H102" s="151"/>
      <c r="I102" s="151"/>
      <c r="J102" s="152">
        <f>J223</f>
        <v>0</v>
      </c>
      <c r="K102" s="149"/>
      <c r="L102" s="153"/>
    </row>
    <row r="103" spans="2:12" s="10" customFormat="1" ht="19.95" customHeight="1">
      <c r="B103" s="154"/>
      <c r="C103" s="155"/>
      <c r="D103" s="156" t="s">
        <v>134</v>
      </c>
      <c r="E103" s="157"/>
      <c r="F103" s="157"/>
      <c r="G103" s="157"/>
      <c r="H103" s="157"/>
      <c r="I103" s="157"/>
      <c r="J103" s="158">
        <f>J224</f>
        <v>0</v>
      </c>
      <c r="K103" s="155"/>
      <c r="L103" s="159"/>
    </row>
    <row r="104" spans="2:12" s="9" customFormat="1" ht="24.9" customHeight="1">
      <c r="B104" s="148"/>
      <c r="C104" s="149"/>
      <c r="D104" s="150" t="s">
        <v>135</v>
      </c>
      <c r="E104" s="151"/>
      <c r="F104" s="151"/>
      <c r="G104" s="151"/>
      <c r="H104" s="151"/>
      <c r="I104" s="151"/>
      <c r="J104" s="152">
        <f>J233</f>
        <v>0</v>
      </c>
      <c r="K104" s="149"/>
      <c r="L104" s="153"/>
    </row>
    <row r="105" spans="2:12" s="10" customFormat="1" ht="19.95" customHeight="1">
      <c r="B105" s="154"/>
      <c r="C105" s="155"/>
      <c r="D105" s="156" t="s">
        <v>136</v>
      </c>
      <c r="E105" s="157"/>
      <c r="F105" s="157"/>
      <c r="G105" s="157"/>
      <c r="H105" s="157"/>
      <c r="I105" s="157"/>
      <c r="J105" s="158">
        <f>J234</f>
        <v>0</v>
      </c>
      <c r="K105" s="155"/>
      <c r="L105" s="159"/>
    </row>
    <row r="106" spans="2:12" s="10" customFormat="1" ht="19.95" customHeight="1">
      <c r="B106" s="154"/>
      <c r="C106" s="155"/>
      <c r="D106" s="156" t="s">
        <v>137</v>
      </c>
      <c r="E106" s="157"/>
      <c r="F106" s="157"/>
      <c r="G106" s="157"/>
      <c r="H106" s="157"/>
      <c r="I106" s="157"/>
      <c r="J106" s="158">
        <f>J236</f>
        <v>0</v>
      </c>
      <c r="K106" s="155"/>
      <c r="L106" s="159"/>
    </row>
    <row r="107" spans="2:12" s="10" customFormat="1" ht="19.95" customHeight="1">
      <c r="B107" s="154"/>
      <c r="C107" s="155"/>
      <c r="D107" s="156" t="s">
        <v>138</v>
      </c>
      <c r="E107" s="157"/>
      <c r="F107" s="157"/>
      <c r="G107" s="157"/>
      <c r="H107" s="157"/>
      <c r="I107" s="157"/>
      <c r="J107" s="158">
        <f>J238</f>
        <v>0</v>
      </c>
      <c r="K107" s="155"/>
      <c r="L107" s="159"/>
    </row>
    <row r="108" spans="2:12" s="10" customFormat="1" ht="19.95" customHeight="1">
      <c r="B108" s="154"/>
      <c r="C108" s="155"/>
      <c r="D108" s="156" t="s">
        <v>139</v>
      </c>
      <c r="E108" s="157"/>
      <c r="F108" s="157"/>
      <c r="G108" s="157"/>
      <c r="H108" s="157"/>
      <c r="I108" s="157"/>
      <c r="J108" s="158">
        <f>J240</f>
        <v>0</v>
      </c>
      <c r="K108" s="155"/>
      <c r="L108" s="159"/>
    </row>
    <row r="109" spans="1:31" s="2" customFormat="1" ht="21.7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6.9" customHeight="1">
      <c r="A110" s="35"/>
      <c r="B110" s="55"/>
      <c r="C110" s="56"/>
      <c r="D110" s="56"/>
      <c r="E110" s="56"/>
      <c r="F110" s="56"/>
      <c r="G110" s="56"/>
      <c r="H110" s="56"/>
      <c r="I110" s="56"/>
      <c r="J110" s="56"/>
      <c r="K110" s="56"/>
      <c r="L110" s="52"/>
      <c r="S110" s="35"/>
      <c r="T110" s="35"/>
      <c r="U110" s="35"/>
      <c r="V110" s="35"/>
      <c r="W110" s="35"/>
      <c r="X110" s="35"/>
      <c r="Y110" s="35"/>
      <c r="Z110" s="35"/>
      <c r="AA110" s="35"/>
      <c r="AB110" s="35"/>
      <c r="AC110" s="35"/>
      <c r="AD110" s="35"/>
      <c r="AE110" s="35"/>
    </row>
    <row r="114" spans="1:31" s="2" customFormat="1" ht="6.9" customHeight="1">
      <c r="A114" s="35"/>
      <c r="B114" s="57"/>
      <c r="C114" s="58"/>
      <c r="D114" s="58"/>
      <c r="E114" s="58"/>
      <c r="F114" s="58"/>
      <c r="G114" s="58"/>
      <c r="H114" s="58"/>
      <c r="I114" s="58"/>
      <c r="J114" s="58"/>
      <c r="K114" s="58"/>
      <c r="L114" s="52"/>
      <c r="S114" s="35"/>
      <c r="T114" s="35"/>
      <c r="U114" s="35"/>
      <c r="V114" s="35"/>
      <c r="W114" s="35"/>
      <c r="X114" s="35"/>
      <c r="Y114" s="35"/>
      <c r="Z114" s="35"/>
      <c r="AA114" s="35"/>
      <c r="AB114" s="35"/>
      <c r="AC114" s="35"/>
      <c r="AD114" s="35"/>
      <c r="AE114" s="35"/>
    </row>
    <row r="115" spans="1:31" s="2" customFormat="1" ht="24.9" customHeight="1">
      <c r="A115" s="35"/>
      <c r="B115" s="36"/>
      <c r="C115" s="24" t="s">
        <v>140</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6.9"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16</v>
      </c>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6.5" customHeight="1">
      <c r="A118" s="35"/>
      <c r="B118" s="36"/>
      <c r="C118" s="37"/>
      <c r="D118" s="37"/>
      <c r="E118" s="617" t="str">
        <f>E7</f>
        <v>III. etapa revitalizace Letního cvičiště Louny</v>
      </c>
      <c r="F118" s="618"/>
      <c r="G118" s="618"/>
      <c r="H118" s="618"/>
      <c r="I118" s="37"/>
      <c r="J118" s="37"/>
      <c r="K118" s="37"/>
      <c r="L118" s="52"/>
      <c r="S118" s="35"/>
      <c r="T118" s="35"/>
      <c r="U118" s="35"/>
      <c r="V118" s="35"/>
      <c r="W118" s="35"/>
      <c r="X118" s="35"/>
      <c r="Y118" s="35"/>
      <c r="Z118" s="35"/>
      <c r="AA118" s="35"/>
      <c r="AB118" s="35"/>
      <c r="AC118" s="35"/>
      <c r="AD118" s="35"/>
      <c r="AE118" s="35"/>
    </row>
    <row r="119" spans="1:31" s="2" customFormat="1" ht="12" customHeight="1">
      <c r="A119" s="35"/>
      <c r="B119" s="36"/>
      <c r="C119" s="30" t="s">
        <v>121</v>
      </c>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6.5" customHeight="1">
      <c r="A120" s="35"/>
      <c r="B120" s="36"/>
      <c r="C120" s="37"/>
      <c r="D120" s="37"/>
      <c r="E120" s="579" t="str">
        <f>E9</f>
        <v>SO-01 - Bourání</v>
      </c>
      <c r="F120" s="616"/>
      <c r="G120" s="616"/>
      <c r="H120" s="616"/>
      <c r="I120" s="37"/>
      <c r="J120" s="37"/>
      <c r="K120" s="37"/>
      <c r="L120" s="52"/>
      <c r="S120" s="35"/>
      <c r="T120" s="35"/>
      <c r="U120" s="35"/>
      <c r="V120" s="35"/>
      <c r="W120" s="35"/>
      <c r="X120" s="35"/>
      <c r="Y120" s="35"/>
      <c r="Z120" s="35"/>
      <c r="AA120" s="35"/>
      <c r="AB120" s="35"/>
      <c r="AC120" s="35"/>
      <c r="AD120" s="35"/>
      <c r="AE120" s="35"/>
    </row>
    <row r="121" spans="1:31" s="2" customFormat="1" ht="6.9"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12" customHeight="1">
      <c r="A122" s="35"/>
      <c r="B122" s="36"/>
      <c r="C122" s="30" t="s">
        <v>20</v>
      </c>
      <c r="D122" s="37"/>
      <c r="E122" s="37"/>
      <c r="F122" s="28" t="str">
        <f>F12</f>
        <v>Louny</v>
      </c>
      <c r="G122" s="37"/>
      <c r="H122" s="37"/>
      <c r="I122" s="30" t="s">
        <v>22</v>
      </c>
      <c r="J122" s="67" t="str">
        <f>IF(J12="","",J12)</f>
        <v>20. 11. 2020</v>
      </c>
      <c r="K122" s="37"/>
      <c r="L122" s="52"/>
      <c r="S122" s="35"/>
      <c r="T122" s="35"/>
      <c r="U122" s="35"/>
      <c r="V122" s="35"/>
      <c r="W122" s="35"/>
      <c r="X122" s="35"/>
      <c r="Y122" s="35"/>
      <c r="Z122" s="35"/>
      <c r="AA122" s="35"/>
      <c r="AB122" s="35"/>
      <c r="AC122" s="35"/>
      <c r="AD122" s="35"/>
      <c r="AE122" s="35"/>
    </row>
    <row r="123" spans="1:31" s="2" customFormat="1" ht="6.9"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25.65" customHeight="1">
      <c r="A124" s="35"/>
      <c r="B124" s="36"/>
      <c r="C124" s="30" t="s">
        <v>24</v>
      </c>
      <c r="D124" s="37"/>
      <c r="E124" s="37"/>
      <c r="F124" s="28" t="str">
        <f>E15</f>
        <v>Město Louny</v>
      </c>
      <c r="G124" s="37"/>
      <c r="H124" s="37"/>
      <c r="I124" s="30" t="s">
        <v>30</v>
      </c>
      <c r="J124" s="33" t="str">
        <f>E21</f>
        <v>Sportovní projekty s.r.o.</v>
      </c>
      <c r="K124" s="37"/>
      <c r="L124" s="52"/>
      <c r="S124" s="35"/>
      <c r="T124" s="35"/>
      <c r="U124" s="35"/>
      <c r="V124" s="35"/>
      <c r="W124" s="35"/>
      <c r="X124" s="35"/>
      <c r="Y124" s="35"/>
      <c r="Z124" s="35"/>
      <c r="AA124" s="35"/>
      <c r="AB124" s="35"/>
      <c r="AC124" s="35"/>
      <c r="AD124" s="35"/>
      <c r="AE124" s="35"/>
    </row>
    <row r="125" spans="1:31" s="2" customFormat="1" ht="15.15" customHeight="1">
      <c r="A125" s="35"/>
      <c r="B125" s="36"/>
      <c r="C125" s="30" t="s">
        <v>28</v>
      </c>
      <c r="D125" s="37"/>
      <c r="E125" s="37"/>
      <c r="F125" s="28" t="str">
        <f>IF(E18="","",E18)</f>
        <v>Vyplň údaj</v>
      </c>
      <c r="G125" s="37"/>
      <c r="H125" s="37"/>
      <c r="I125" s="30" t="s">
        <v>33</v>
      </c>
      <c r="J125" s="33" t="str">
        <f>E24</f>
        <v>F.Pecka</v>
      </c>
      <c r="K125" s="37"/>
      <c r="L125" s="52"/>
      <c r="S125" s="35"/>
      <c r="T125" s="35"/>
      <c r="U125" s="35"/>
      <c r="V125" s="35"/>
      <c r="W125" s="35"/>
      <c r="X125" s="35"/>
      <c r="Y125" s="35"/>
      <c r="Z125" s="35"/>
      <c r="AA125" s="35"/>
      <c r="AB125" s="35"/>
      <c r="AC125" s="35"/>
      <c r="AD125" s="35"/>
      <c r="AE125" s="35"/>
    </row>
    <row r="126" spans="1:31" s="2" customFormat="1" ht="10.35" customHeight="1">
      <c r="A126" s="35"/>
      <c r="B126" s="36"/>
      <c r="C126" s="37"/>
      <c r="D126" s="37"/>
      <c r="E126" s="37"/>
      <c r="F126" s="37"/>
      <c r="G126" s="37"/>
      <c r="H126" s="37"/>
      <c r="I126" s="37"/>
      <c r="J126" s="37"/>
      <c r="K126" s="37"/>
      <c r="L126" s="52"/>
      <c r="S126" s="35"/>
      <c r="T126" s="35"/>
      <c r="U126" s="35"/>
      <c r="V126" s="35"/>
      <c r="W126" s="35"/>
      <c r="X126" s="35"/>
      <c r="Y126" s="35"/>
      <c r="Z126" s="35"/>
      <c r="AA126" s="35"/>
      <c r="AB126" s="35"/>
      <c r="AC126" s="35"/>
      <c r="AD126" s="35"/>
      <c r="AE126" s="35"/>
    </row>
    <row r="127" spans="1:31" s="11" customFormat="1" ht="29.25" customHeight="1">
      <c r="A127" s="160"/>
      <c r="B127" s="161"/>
      <c r="C127" s="162" t="s">
        <v>141</v>
      </c>
      <c r="D127" s="163" t="s">
        <v>61</v>
      </c>
      <c r="E127" s="163" t="s">
        <v>57</v>
      </c>
      <c r="F127" s="163" t="s">
        <v>58</v>
      </c>
      <c r="G127" s="163" t="s">
        <v>142</v>
      </c>
      <c r="H127" s="163" t="s">
        <v>143</v>
      </c>
      <c r="I127" s="163" t="s">
        <v>144</v>
      </c>
      <c r="J127" s="164" t="s">
        <v>125</v>
      </c>
      <c r="K127" s="165" t="s">
        <v>145</v>
      </c>
      <c r="L127" s="166"/>
      <c r="M127" s="76" t="s">
        <v>1</v>
      </c>
      <c r="N127" s="77" t="s">
        <v>40</v>
      </c>
      <c r="O127" s="77" t="s">
        <v>146</v>
      </c>
      <c r="P127" s="77" t="s">
        <v>147</v>
      </c>
      <c r="Q127" s="77" t="s">
        <v>148</v>
      </c>
      <c r="R127" s="77" t="s">
        <v>149</v>
      </c>
      <c r="S127" s="77" t="s">
        <v>150</v>
      </c>
      <c r="T127" s="78" t="s">
        <v>151</v>
      </c>
      <c r="U127" s="160"/>
      <c r="V127" s="160"/>
      <c r="W127" s="160"/>
      <c r="X127" s="160"/>
      <c r="Y127" s="160"/>
      <c r="Z127" s="160"/>
      <c r="AA127" s="160"/>
      <c r="AB127" s="160"/>
      <c r="AC127" s="160"/>
      <c r="AD127" s="160"/>
      <c r="AE127" s="160"/>
    </row>
    <row r="128" spans="1:63" s="2" customFormat="1" ht="22.8" customHeight="1">
      <c r="A128" s="35"/>
      <c r="B128" s="36"/>
      <c r="C128" s="83" t="s">
        <v>152</v>
      </c>
      <c r="D128" s="37"/>
      <c r="E128" s="37"/>
      <c r="F128" s="37"/>
      <c r="G128" s="37"/>
      <c r="H128" s="37"/>
      <c r="I128" s="37"/>
      <c r="J128" s="167">
        <f>BK128</f>
        <v>0</v>
      </c>
      <c r="K128" s="37"/>
      <c r="L128" s="40"/>
      <c r="M128" s="79"/>
      <c r="N128" s="168"/>
      <c r="O128" s="80"/>
      <c r="P128" s="169">
        <f>P129+P223+P233</f>
        <v>0</v>
      </c>
      <c r="Q128" s="80"/>
      <c r="R128" s="169">
        <f>R129+R223+R233</f>
        <v>0.035500000000000004</v>
      </c>
      <c r="S128" s="80"/>
      <c r="T128" s="170">
        <f>T129+T223+T233</f>
        <v>2393.069</v>
      </c>
      <c r="U128" s="35"/>
      <c r="V128" s="35"/>
      <c r="W128" s="35"/>
      <c r="X128" s="35"/>
      <c r="Y128" s="35"/>
      <c r="Z128" s="35"/>
      <c r="AA128" s="35"/>
      <c r="AB128" s="35"/>
      <c r="AC128" s="35"/>
      <c r="AD128" s="35"/>
      <c r="AE128" s="35"/>
      <c r="AT128" s="18" t="s">
        <v>75</v>
      </c>
      <c r="AU128" s="18" t="s">
        <v>127</v>
      </c>
      <c r="BK128" s="171">
        <f>BK129+BK223+BK233</f>
        <v>0</v>
      </c>
    </row>
    <row r="129" spans="2:63" s="12" customFormat="1" ht="25.95" customHeight="1">
      <c r="B129" s="172"/>
      <c r="C129" s="173"/>
      <c r="D129" s="174" t="s">
        <v>75</v>
      </c>
      <c r="E129" s="175" t="s">
        <v>153</v>
      </c>
      <c r="F129" s="175" t="s">
        <v>154</v>
      </c>
      <c r="G129" s="173"/>
      <c r="H129" s="173"/>
      <c r="I129" s="176"/>
      <c r="J129" s="177">
        <f>BK129</f>
        <v>0</v>
      </c>
      <c r="K129" s="173"/>
      <c r="L129" s="178"/>
      <c r="M129" s="179"/>
      <c r="N129" s="180"/>
      <c r="O129" s="180"/>
      <c r="P129" s="181">
        <f>P130+P171+P208+P221</f>
        <v>0</v>
      </c>
      <c r="Q129" s="180"/>
      <c r="R129" s="181">
        <f>R130+R171+R208+R221</f>
        <v>0.035500000000000004</v>
      </c>
      <c r="S129" s="180"/>
      <c r="T129" s="182">
        <f>T130+T171+T208+T221</f>
        <v>2381.1994</v>
      </c>
      <c r="AR129" s="183" t="s">
        <v>84</v>
      </c>
      <c r="AT129" s="184" t="s">
        <v>75</v>
      </c>
      <c r="AU129" s="184" t="s">
        <v>76</v>
      </c>
      <c r="AY129" s="183" t="s">
        <v>155</v>
      </c>
      <c r="BK129" s="185">
        <f>BK130+BK171+BK208+BK221</f>
        <v>0</v>
      </c>
    </row>
    <row r="130" spans="2:63" s="12" customFormat="1" ht="22.8" customHeight="1">
      <c r="B130" s="172"/>
      <c r="C130" s="173"/>
      <c r="D130" s="174" t="s">
        <v>75</v>
      </c>
      <c r="E130" s="186" t="s">
        <v>84</v>
      </c>
      <c r="F130" s="186" t="s">
        <v>156</v>
      </c>
      <c r="G130" s="173"/>
      <c r="H130" s="173"/>
      <c r="I130" s="176"/>
      <c r="J130" s="187">
        <f>BK130</f>
        <v>0</v>
      </c>
      <c r="K130" s="173"/>
      <c r="L130" s="178"/>
      <c r="M130" s="179"/>
      <c r="N130" s="180"/>
      <c r="O130" s="180"/>
      <c r="P130" s="181">
        <f>SUM(P131:P170)</f>
        <v>0</v>
      </c>
      <c r="Q130" s="180"/>
      <c r="R130" s="181">
        <f>SUM(R131:R170)</f>
        <v>0</v>
      </c>
      <c r="S130" s="180"/>
      <c r="T130" s="182">
        <f>SUM(T131:T170)</f>
        <v>1035.3345</v>
      </c>
      <c r="AR130" s="183" t="s">
        <v>84</v>
      </c>
      <c r="AT130" s="184" t="s">
        <v>75</v>
      </c>
      <c r="AU130" s="184" t="s">
        <v>84</v>
      </c>
      <c r="AY130" s="183" t="s">
        <v>155</v>
      </c>
      <c r="BK130" s="185">
        <f>SUM(BK131:BK170)</f>
        <v>0</v>
      </c>
    </row>
    <row r="131" spans="1:65" s="2" customFormat="1" ht="24.15" customHeight="1">
      <c r="A131" s="35"/>
      <c r="B131" s="36"/>
      <c r="C131" s="188" t="s">
        <v>84</v>
      </c>
      <c r="D131" s="188" t="s">
        <v>157</v>
      </c>
      <c r="E131" s="189" t="s">
        <v>158</v>
      </c>
      <c r="F131" s="190" t="s">
        <v>159</v>
      </c>
      <c r="G131" s="191" t="s">
        <v>160</v>
      </c>
      <c r="H131" s="192">
        <v>29.7</v>
      </c>
      <c r="I131" s="193"/>
      <c r="J131" s="194">
        <f>ROUND(I131*H131,2)</f>
        <v>0</v>
      </c>
      <c r="K131" s="195"/>
      <c r="L131" s="40"/>
      <c r="M131" s="196" t="s">
        <v>1</v>
      </c>
      <c r="N131" s="197" t="s">
        <v>41</v>
      </c>
      <c r="O131" s="72"/>
      <c r="P131" s="198">
        <f>O131*H131</f>
        <v>0</v>
      </c>
      <c r="Q131" s="198">
        <v>0</v>
      </c>
      <c r="R131" s="198">
        <f>Q131*H131</f>
        <v>0</v>
      </c>
      <c r="S131" s="198">
        <v>0.225</v>
      </c>
      <c r="T131" s="199">
        <f>S131*H131</f>
        <v>6.6825</v>
      </c>
      <c r="U131" s="35"/>
      <c r="V131" s="35"/>
      <c r="W131" s="35"/>
      <c r="X131" s="35"/>
      <c r="Y131" s="35"/>
      <c r="Z131" s="35"/>
      <c r="AA131" s="35"/>
      <c r="AB131" s="35"/>
      <c r="AC131" s="35"/>
      <c r="AD131" s="35"/>
      <c r="AE131" s="35"/>
      <c r="AR131" s="200" t="s">
        <v>161</v>
      </c>
      <c r="AT131" s="200" t="s">
        <v>157</v>
      </c>
      <c r="AU131" s="200" t="s">
        <v>86</v>
      </c>
      <c r="AY131" s="18" t="s">
        <v>155</v>
      </c>
      <c r="BE131" s="201">
        <f>IF(N131="základní",J131,0)</f>
        <v>0</v>
      </c>
      <c r="BF131" s="201">
        <f>IF(N131="snížená",J131,0)</f>
        <v>0</v>
      </c>
      <c r="BG131" s="201">
        <f>IF(N131="zákl. přenesená",J131,0)</f>
        <v>0</v>
      </c>
      <c r="BH131" s="201">
        <f>IF(N131="sníž. přenesená",J131,0)</f>
        <v>0</v>
      </c>
      <c r="BI131" s="201">
        <f>IF(N131="nulová",J131,0)</f>
        <v>0</v>
      </c>
      <c r="BJ131" s="18" t="s">
        <v>84</v>
      </c>
      <c r="BK131" s="201">
        <f>ROUND(I131*H131,2)</f>
        <v>0</v>
      </c>
      <c r="BL131" s="18" t="s">
        <v>161</v>
      </c>
      <c r="BM131" s="200" t="s">
        <v>162</v>
      </c>
    </row>
    <row r="132" spans="2:51" s="13" customFormat="1" ht="12">
      <c r="B132" s="202"/>
      <c r="C132" s="203"/>
      <c r="D132" s="204" t="s">
        <v>163</v>
      </c>
      <c r="E132" s="205" t="s">
        <v>1</v>
      </c>
      <c r="F132" s="206" t="s">
        <v>164</v>
      </c>
      <c r="G132" s="203"/>
      <c r="H132" s="207">
        <v>29.7</v>
      </c>
      <c r="I132" s="208"/>
      <c r="J132" s="203"/>
      <c r="K132" s="203"/>
      <c r="L132" s="209"/>
      <c r="M132" s="210"/>
      <c r="N132" s="211"/>
      <c r="O132" s="211"/>
      <c r="P132" s="211"/>
      <c r="Q132" s="211"/>
      <c r="R132" s="211"/>
      <c r="S132" s="211"/>
      <c r="T132" s="212"/>
      <c r="AT132" s="213" t="s">
        <v>163</v>
      </c>
      <c r="AU132" s="213" t="s">
        <v>86</v>
      </c>
      <c r="AV132" s="13" t="s">
        <v>86</v>
      </c>
      <c r="AW132" s="13" t="s">
        <v>32</v>
      </c>
      <c r="AX132" s="13" t="s">
        <v>84</v>
      </c>
      <c r="AY132" s="213" t="s">
        <v>155</v>
      </c>
    </row>
    <row r="133" spans="1:65" s="2" customFormat="1" ht="24.15" customHeight="1">
      <c r="A133" s="35"/>
      <c r="B133" s="36"/>
      <c r="C133" s="188" t="s">
        <v>86</v>
      </c>
      <c r="D133" s="188" t="s">
        <v>157</v>
      </c>
      <c r="E133" s="189" t="s">
        <v>165</v>
      </c>
      <c r="F133" s="190" t="s">
        <v>166</v>
      </c>
      <c r="G133" s="191" t="s">
        <v>160</v>
      </c>
      <c r="H133" s="192">
        <v>8.4</v>
      </c>
      <c r="I133" s="193"/>
      <c r="J133" s="194">
        <f>ROUND(I133*H133,2)</f>
        <v>0</v>
      </c>
      <c r="K133" s="195"/>
      <c r="L133" s="40"/>
      <c r="M133" s="196" t="s">
        <v>1</v>
      </c>
      <c r="N133" s="197" t="s">
        <v>41</v>
      </c>
      <c r="O133" s="72"/>
      <c r="P133" s="198">
        <f>O133*H133</f>
        <v>0</v>
      </c>
      <c r="Q133" s="198">
        <v>0</v>
      </c>
      <c r="R133" s="198">
        <f>Q133*H133</f>
        <v>0</v>
      </c>
      <c r="S133" s="198">
        <v>0.5</v>
      </c>
      <c r="T133" s="199">
        <f>S133*H133</f>
        <v>4.2</v>
      </c>
      <c r="U133" s="35"/>
      <c r="V133" s="35"/>
      <c r="W133" s="35"/>
      <c r="X133" s="35"/>
      <c r="Y133" s="35"/>
      <c r="Z133" s="35"/>
      <c r="AA133" s="35"/>
      <c r="AB133" s="35"/>
      <c r="AC133" s="35"/>
      <c r="AD133" s="35"/>
      <c r="AE133" s="35"/>
      <c r="AR133" s="200" t="s">
        <v>161</v>
      </c>
      <c r="AT133" s="200" t="s">
        <v>157</v>
      </c>
      <c r="AU133" s="200" t="s">
        <v>86</v>
      </c>
      <c r="AY133" s="18" t="s">
        <v>155</v>
      </c>
      <c r="BE133" s="201">
        <f>IF(N133="základní",J133,0)</f>
        <v>0</v>
      </c>
      <c r="BF133" s="201">
        <f>IF(N133="snížená",J133,0)</f>
        <v>0</v>
      </c>
      <c r="BG133" s="201">
        <f>IF(N133="zákl. přenesená",J133,0)</f>
        <v>0</v>
      </c>
      <c r="BH133" s="201">
        <f>IF(N133="sníž. přenesená",J133,0)</f>
        <v>0</v>
      </c>
      <c r="BI133" s="201">
        <f>IF(N133="nulová",J133,0)</f>
        <v>0</v>
      </c>
      <c r="BJ133" s="18" t="s">
        <v>84</v>
      </c>
      <c r="BK133" s="201">
        <f>ROUND(I133*H133,2)</f>
        <v>0</v>
      </c>
      <c r="BL133" s="18" t="s">
        <v>161</v>
      </c>
      <c r="BM133" s="200" t="s">
        <v>167</v>
      </c>
    </row>
    <row r="134" spans="2:51" s="13" customFormat="1" ht="12">
      <c r="B134" s="202"/>
      <c r="C134" s="203"/>
      <c r="D134" s="204" t="s">
        <v>163</v>
      </c>
      <c r="E134" s="205" t="s">
        <v>1</v>
      </c>
      <c r="F134" s="206" t="s">
        <v>168</v>
      </c>
      <c r="G134" s="203"/>
      <c r="H134" s="207">
        <v>8.4</v>
      </c>
      <c r="I134" s="208"/>
      <c r="J134" s="203"/>
      <c r="K134" s="203"/>
      <c r="L134" s="209"/>
      <c r="M134" s="210"/>
      <c r="N134" s="211"/>
      <c r="O134" s="211"/>
      <c r="P134" s="211"/>
      <c r="Q134" s="211"/>
      <c r="R134" s="211"/>
      <c r="S134" s="211"/>
      <c r="T134" s="212"/>
      <c r="AT134" s="213" t="s">
        <v>163</v>
      </c>
      <c r="AU134" s="213" t="s">
        <v>86</v>
      </c>
      <c r="AV134" s="13" t="s">
        <v>86</v>
      </c>
      <c r="AW134" s="13" t="s">
        <v>32</v>
      </c>
      <c r="AX134" s="13" t="s">
        <v>84</v>
      </c>
      <c r="AY134" s="213" t="s">
        <v>155</v>
      </c>
    </row>
    <row r="135" spans="1:65" s="2" customFormat="1" ht="24.15" customHeight="1">
      <c r="A135" s="35"/>
      <c r="B135" s="36"/>
      <c r="C135" s="188" t="s">
        <v>169</v>
      </c>
      <c r="D135" s="188" t="s">
        <v>157</v>
      </c>
      <c r="E135" s="189" t="s">
        <v>170</v>
      </c>
      <c r="F135" s="190" t="s">
        <v>171</v>
      </c>
      <c r="G135" s="191" t="s">
        <v>160</v>
      </c>
      <c r="H135" s="192">
        <v>1756</v>
      </c>
      <c r="I135" s="193"/>
      <c r="J135" s="194">
        <f>ROUND(I135*H135,2)</f>
        <v>0</v>
      </c>
      <c r="K135" s="195"/>
      <c r="L135" s="40"/>
      <c r="M135" s="196" t="s">
        <v>1</v>
      </c>
      <c r="N135" s="197" t="s">
        <v>41</v>
      </c>
      <c r="O135" s="72"/>
      <c r="P135" s="198">
        <f>O135*H135</f>
        <v>0</v>
      </c>
      <c r="Q135" s="198">
        <v>0</v>
      </c>
      <c r="R135" s="198">
        <f>Q135*H135</f>
        <v>0</v>
      </c>
      <c r="S135" s="198">
        <v>0.582</v>
      </c>
      <c r="T135" s="199">
        <f>S135*H135</f>
        <v>1021.992</v>
      </c>
      <c r="U135" s="35"/>
      <c r="V135" s="35"/>
      <c r="W135" s="35"/>
      <c r="X135" s="35"/>
      <c r="Y135" s="35"/>
      <c r="Z135" s="35"/>
      <c r="AA135" s="35"/>
      <c r="AB135" s="35"/>
      <c r="AC135" s="35"/>
      <c r="AD135" s="35"/>
      <c r="AE135" s="35"/>
      <c r="AR135" s="200" t="s">
        <v>161</v>
      </c>
      <c r="AT135" s="200" t="s">
        <v>157</v>
      </c>
      <c r="AU135" s="200" t="s">
        <v>86</v>
      </c>
      <c r="AY135" s="18" t="s">
        <v>155</v>
      </c>
      <c r="BE135" s="201">
        <f>IF(N135="základní",J135,0)</f>
        <v>0</v>
      </c>
      <c r="BF135" s="201">
        <f>IF(N135="snížená",J135,0)</f>
        <v>0</v>
      </c>
      <c r="BG135" s="201">
        <f>IF(N135="zákl. přenesená",J135,0)</f>
        <v>0</v>
      </c>
      <c r="BH135" s="201">
        <f>IF(N135="sníž. přenesená",J135,0)</f>
        <v>0</v>
      </c>
      <c r="BI135" s="201">
        <f>IF(N135="nulová",J135,0)</f>
        <v>0</v>
      </c>
      <c r="BJ135" s="18" t="s">
        <v>84</v>
      </c>
      <c r="BK135" s="201">
        <f>ROUND(I135*H135,2)</f>
        <v>0</v>
      </c>
      <c r="BL135" s="18" t="s">
        <v>161</v>
      </c>
      <c r="BM135" s="200" t="s">
        <v>172</v>
      </c>
    </row>
    <row r="136" spans="2:51" s="13" customFormat="1" ht="12">
      <c r="B136" s="202"/>
      <c r="C136" s="203"/>
      <c r="D136" s="204" t="s">
        <v>163</v>
      </c>
      <c r="E136" s="205" t="s">
        <v>1</v>
      </c>
      <c r="F136" s="206" t="s">
        <v>173</v>
      </c>
      <c r="G136" s="203"/>
      <c r="H136" s="207">
        <v>1756</v>
      </c>
      <c r="I136" s="208"/>
      <c r="J136" s="203"/>
      <c r="K136" s="203"/>
      <c r="L136" s="209"/>
      <c r="M136" s="210"/>
      <c r="N136" s="211"/>
      <c r="O136" s="211"/>
      <c r="P136" s="211"/>
      <c r="Q136" s="211"/>
      <c r="R136" s="211"/>
      <c r="S136" s="211"/>
      <c r="T136" s="212"/>
      <c r="AT136" s="213" t="s">
        <v>163</v>
      </c>
      <c r="AU136" s="213" t="s">
        <v>86</v>
      </c>
      <c r="AV136" s="13" t="s">
        <v>86</v>
      </c>
      <c r="AW136" s="13" t="s">
        <v>32</v>
      </c>
      <c r="AX136" s="13" t="s">
        <v>84</v>
      </c>
      <c r="AY136" s="213" t="s">
        <v>155</v>
      </c>
    </row>
    <row r="137" spans="1:65" s="2" customFormat="1" ht="16.5" customHeight="1">
      <c r="A137" s="35"/>
      <c r="B137" s="36"/>
      <c r="C137" s="188" t="s">
        <v>161</v>
      </c>
      <c r="D137" s="188" t="s">
        <v>157</v>
      </c>
      <c r="E137" s="189" t="s">
        <v>174</v>
      </c>
      <c r="F137" s="190" t="s">
        <v>175</v>
      </c>
      <c r="G137" s="191" t="s">
        <v>176</v>
      </c>
      <c r="H137" s="192">
        <v>12</v>
      </c>
      <c r="I137" s="193"/>
      <c r="J137" s="194">
        <f>ROUND(I137*H137,2)</f>
        <v>0</v>
      </c>
      <c r="K137" s="195"/>
      <c r="L137" s="40"/>
      <c r="M137" s="196" t="s">
        <v>1</v>
      </c>
      <c r="N137" s="197" t="s">
        <v>41</v>
      </c>
      <c r="O137" s="72"/>
      <c r="P137" s="198">
        <f>O137*H137</f>
        <v>0</v>
      </c>
      <c r="Q137" s="198">
        <v>0</v>
      </c>
      <c r="R137" s="198">
        <f>Q137*H137</f>
        <v>0</v>
      </c>
      <c r="S137" s="198">
        <v>0.205</v>
      </c>
      <c r="T137" s="199">
        <f>S137*H137</f>
        <v>2.46</v>
      </c>
      <c r="U137" s="35"/>
      <c r="V137" s="35"/>
      <c r="W137" s="35"/>
      <c r="X137" s="35"/>
      <c r="Y137" s="35"/>
      <c r="Z137" s="35"/>
      <c r="AA137" s="35"/>
      <c r="AB137" s="35"/>
      <c r="AC137" s="35"/>
      <c r="AD137" s="35"/>
      <c r="AE137" s="35"/>
      <c r="AR137" s="200" t="s">
        <v>161</v>
      </c>
      <c r="AT137" s="200" t="s">
        <v>157</v>
      </c>
      <c r="AU137" s="200" t="s">
        <v>86</v>
      </c>
      <c r="AY137" s="18" t="s">
        <v>155</v>
      </c>
      <c r="BE137" s="201">
        <f>IF(N137="základní",J137,0)</f>
        <v>0</v>
      </c>
      <c r="BF137" s="201">
        <f>IF(N137="snížená",J137,0)</f>
        <v>0</v>
      </c>
      <c r="BG137" s="201">
        <f>IF(N137="zákl. přenesená",J137,0)</f>
        <v>0</v>
      </c>
      <c r="BH137" s="201">
        <f>IF(N137="sníž. přenesená",J137,0)</f>
        <v>0</v>
      </c>
      <c r="BI137" s="201">
        <f>IF(N137="nulová",J137,0)</f>
        <v>0</v>
      </c>
      <c r="BJ137" s="18" t="s">
        <v>84</v>
      </c>
      <c r="BK137" s="201">
        <f>ROUND(I137*H137,2)</f>
        <v>0</v>
      </c>
      <c r="BL137" s="18" t="s">
        <v>161</v>
      </c>
      <c r="BM137" s="200" t="s">
        <v>177</v>
      </c>
    </row>
    <row r="138" spans="1:65" s="2" customFormat="1" ht="33" customHeight="1">
      <c r="A138" s="35"/>
      <c r="B138" s="36"/>
      <c r="C138" s="188" t="s">
        <v>178</v>
      </c>
      <c r="D138" s="188" t="s">
        <v>157</v>
      </c>
      <c r="E138" s="189" t="s">
        <v>179</v>
      </c>
      <c r="F138" s="190" t="s">
        <v>180</v>
      </c>
      <c r="G138" s="191" t="s">
        <v>181</v>
      </c>
      <c r="H138" s="192">
        <v>718.7</v>
      </c>
      <c r="I138" s="193"/>
      <c r="J138" s="194">
        <f>ROUND(I138*H138,2)</f>
        <v>0</v>
      </c>
      <c r="K138" s="195"/>
      <c r="L138" s="40"/>
      <c r="M138" s="196" t="s">
        <v>1</v>
      </c>
      <c r="N138" s="197" t="s">
        <v>41</v>
      </c>
      <c r="O138" s="72"/>
      <c r="P138" s="198">
        <f>O138*H138</f>
        <v>0</v>
      </c>
      <c r="Q138" s="198">
        <v>0</v>
      </c>
      <c r="R138" s="198">
        <f>Q138*H138</f>
        <v>0</v>
      </c>
      <c r="S138" s="198">
        <v>0</v>
      </c>
      <c r="T138" s="199">
        <f>S138*H138</f>
        <v>0</v>
      </c>
      <c r="U138" s="35"/>
      <c r="V138" s="35"/>
      <c r="W138" s="35"/>
      <c r="X138" s="35"/>
      <c r="Y138" s="35"/>
      <c r="Z138" s="35"/>
      <c r="AA138" s="35"/>
      <c r="AB138" s="35"/>
      <c r="AC138" s="35"/>
      <c r="AD138" s="35"/>
      <c r="AE138" s="35"/>
      <c r="AR138" s="200" t="s">
        <v>161</v>
      </c>
      <c r="AT138" s="200" t="s">
        <v>157</v>
      </c>
      <c r="AU138" s="200" t="s">
        <v>86</v>
      </c>
      <c r="AY138" s="18" t="s">
        <v>155</v>
      </c>
      <c r="BE138" s="201">
        <f>IF(N138="základní",J138,0)</f>
        <v>0</v>
      </c>
      <c r="BF138" s="201">
        <f>IF(N138="snížená",J138,0)</f>
        <v>0</v>
      </c>
      <c r="BG138" s="201">
        <f>IF(N138="zákl. přenesená",J138,0)</f>
        <v>0</v>
      </c>
      <c r="BH138" s="201">
        <f>IF(N138="sníž. přenesená",J138,0)</f>
        <v>0</v>
      </c>
      <c r="BI138" s="201">
        <f>IF(N138="nulová",J138,0)</f>
        <v>0</v>
      </c>
      <c r="BJ138" s="18" t="s">
        <v>84</v>
      </c>
      <c r="BK138" s="201">
        <f>ROUND(I138*H138,2)</f>
        <v>0</v>
      </c>
      <c r="BL138" s="18" t="s">
        <v>161</v>
      </c>
      <c r="BM138" s="200" t="s">
        <v>182</v>
      </c>
    </row>
    <row r="139" spans="2:51" s="14" customFormat="1" ht="12">
      <c r="B139" s="214"/>
      <c r="C139" s="215"/>
      <c r="D139" s="204" t="s">
        <v>163</v>
      </c>
      <c r="E139" s="216" t="s">
        <v>1</v>
      </c>
      <c r="F139" s="217" t="s">
        <v>183</v>
      </c>
      <c r="G139" s="215"/>
      <c r="H139" s="216" t="s">
        <v>1</v>
      </c>
      <c r="I139" s="218"/>
      <c r="J139" s="215"/>
      <c r="K139" s="215"/>
      <c r="L139" s="219"/>
      <c r="M139" s="220"/>
      <c r="N139" s="221"/>
      <c r="O139" s="221"/>
      <c r="P139" s="221"/>
      <c r="Q139" s="221"/>
      <c r="R139" s="221"/>
      <c r="S139" s="221"/>
      <c r="T139" s="222"/>
      <c r="AT139" s="223" t="s">
        <v>163</v>
      </c>
      <c r="AU139" s="223" t="s">
        <v>86</v>
      </c>
      <c r="AV139" s="14" t="s">
        <v>84</v>
      </c>
      <c r="AW139" s="14" t="s">
        <v>32</v>
      </c>
      <c r="AX139" s="14" t="s">
        <v>76</v>
      </c>
      <c r="AY139" s="223" t="s">
        <v>155</v>
      </c>
    </row>
    <row r="140" spans="2:51" s="13" customFormat="1" ht="12">
      <c r="B140" s="202"/>
      <c r="C140" s="203"/>
      <c r="D140" s="204" t="s">
        <v>163</v>
      </c>
      <c r="E140" s="205" t="s">
        <v>1</v>
      </c>
      <c r="F140" s="206" t="s">
        <v>184</v>
      </c>
      <c r="G140" s="203"/>
      <c r="H140" s="207">
        <v>158.25</v>
      </c>
      <c r="I140" s="208"/>
      <c r="J140" s="203"/>
      <c r="K140" s="203"/>
      <c r="L140" s="209"/>
      <c r="M140" s="210"/>
      <c r="N140" s="211"/>
      <c r="O140" s="211"/>
      <c r="P140" s="211"/>
      <c r="Q140" s="211"/>
      <c r="R140" s="211"/>
      <c r="S140" s="211"/>
      <c r="T140" s="212"/>
      <c r="AT140" s="213" t="s">
        <v>163</v>
      </c>
      <c r="AU140" s="213" t="s">
        <v>86</v>
      </c>
      <c r="AV140" s="13" t="s">
        <v>86</v>
      </c>
      <c r="AW140" s="13" t="s">
        <v>32</v>
      </c>
      <c r="AX140" s="13" t="s">
        <v>76</v>
      </c>
      <c r="AY140" s="213" t="s">
        <v>155</v>
      </c>
    </row>
    <row r="141" spans="2:51" s="13" customFormat="1" ht="12">
      <c r="B141" s="202"/>
      <c r="C141" s="203"/>
      <c r="D141" s="204" t="s">
        <v>163</v>
      </c>
      <c r="E141" s="205" t="s">
        <v>1</v>
      </c>
      <c r="F141" s="206" t="s">
        <v>185</v>
      </c>
      <c r="G141" s="203"/>
      <c r="H141" s="207">
        <v>39</v>
      </c>
      <c r="I141" s="208"/>
      <c r="J141" s="203"/>
      <c r="K141" s="203"/>
      <c r="L141" s="209"/>
      <c r="M141" s="210"/>
      <c r="N141" s="211"/>
      <c r="O141" s="211"/>
      <c r="P141" s="211"/>
      <c r="Q141" s="211"/>
      <c r="R141" s="211"/>
      <c r="S141" s="211"/>
      <c r="T141" s="212"/>
      <c r="AT141" s="213" t="s">
        <v>163</v>
      </c>
      <c r="AU141" s="213" t="s">
        <v>86</v>
      </c>
      <c r="AV141" s="13" t="s">
        <v>86</v>
      </c>
      <c r="AW141" s="13" t="s">
        <v>32</v>
      </c>
      <c r="AX141" s="13" t="s">
        <v>76</v>
      </c>
      <c r="AY141" s="213" t="s">
        <v>155</v>
      </c>
    </row>
    <row r="142" spans="2:51" s="13" customFormat="1" ht="12">
      <c r="B142" s="202"/>
      <c r="C142" s="203"/>
      <c r="D142" s="204" t="s">
        <v>163</v>
      </c>
      <c r="E142" s="205" t="s">
        <v>1</v>
      </c>
      <c r="F142" s="206" t="s">
        <v>186</v>
      </c>
      <c r="G142" s="203"/>
      <c r="H142" s="207">
        <v>19.6</v>
      </c>
      <c r="I142" s="208"/>
      <c r="J142" s="203"/>
      <c r="K142" s="203"/>
      <c r="L142" s="209"/>
      <c r="M142" s="210"/>
      <c r="N142" s="211"/>
      <c r="O142" s="211"/>
      <c r="P142" s="211"/>
      <c r="Q142" s="211"/>
      <c r="R142" s="211"/>
      <c r="S142" s="211"/>
      <c r="T142" s="212"/>
      <c r="AT142" s="213" t="s">
        <v>163</v>
      </c>
      <c r="AU142" s="213" t="s">
        <v>86</v>
      </c>
      <c r="AV142" s="13" t="s">
        <v>86</v>
      </c>
      <c r="AW142" s="13" t="s">
        <v>32</v>
      </c>
      <c r="AX142" s="13" t="s">
        <v>76</v>
      </c>
      <c r="AY142" s="213" t="s">
        <v>155</v>
      </c>
    </row>
    <row r="143" spans="2:51" s="13" customFormat="1" ht="12">
      <c r="B143" s="202"/>
      <c r="C143" s="203"/>
      <c r="D143" s="204" t="s">
        <v>163</v>
      </c>
      <c r="E143" s="205" t="s">
        <v>1</v>
      </c>
      <c r="F143" s="206" t="s">
        <v>187</v>
      </c>
      <c r="G143" s="203"/>
      <c r="H143" s="207">
        <v>13.6</v>
      </c>
      <c r="I143" s="208"/>
      <c r="J143" s="203"/>
      <c r="K143" s="203"/>
      <c r="L143" s="209"/>
      <c r="M143" s="210"/>
      <c r="N143" s="211"/>
      <c r="O143" s="211"/>
      <c r="P143" s="211"/>
      <c r="Q143" s="211"/>
      <c r="R143" s="211"/>
      <c r="S143" s="211"/>
      <c r="T143" s="212"/>
      <c r="AT143" s="213" t="s">
        <v>163</v>
      </c>
      <c r="AU143" s="213" t="s">
        <v>86</v>
      </c>
      <c r="AV143" s="13" t="s">
        <v>86</v>
      </c>
      <c r="AW143" s="13" t="s">
        <v>32</v>
      </c>
      <c r="AX143" s="13" t="s">
        <v>76</v>
      </c>
      <c r="AY143" s="213" t="s">
        <v>155</v>
      </c>
    </row>
    <row r="144" spans="2:51" s="13" customFormat="1" ht="12">
      <c r="B144" s="202"/>
      <c r="C144" s="203"/>
      <c r="D144" s="204" t="s">
        <v>163</v>
      </c>
      <c r="E144" s="205" t="s">
        <v>1</v>
      </c>
      <c r="F144" s="206" t="s">
        <v>188</v>
      </c>
      <c r="G144" s="203"/>
      <c r="H144" s="207">
        <v>8.4</v>
      </c>
      <c r="I144" s="208"/>
      <c r="J144" s="203"/>
      <c r="K144" s="203"/>
      <c r="L144" s="209"/>
      <c r="M144" s="210"/>
      <c r="N144" s="211"/>
      <c r="O144" s="211"/>
      <c r="P144" s="211"/>
      <c r="Q144" s="211"/>
      <c r="R144" s="211"/>
      <c r="S144" s="211"/>
      <c r="T144" s="212"/>
      <c r="AT144" s="213" t="s">
        <v>163</v>
      </c>
      <c r="AU144" s="213" t="s">
        <v>86</v>
      </c>
      <c r="AV144" s="13" t="s">
        <v>86</v>
      </c>
      <c r="AW144" s="13" t="s">
        <v>32</v>
      </c>
      <c r="AX144" s="13" t="s">
        <v>76</v>
      </c>
      <c r="AY144" s="213" t="s">
        <v>155</v>
      </c>
    </row>
    <row r="145" spans="2:51" s="13" customFormat="1" ht="12">
      <c r="B145" s="202"/>
      <c r="C145" s="203"/>
      <c r="D145" s="204" t="s">
        <v>163</v>
      </c>
      <c r="E145" s="205" t="s">
        <v>1</v>
      </c>
      <c r="F145" s="206" t="s">
        <v>189</v>
      </c>
      <c r="G145" s="203"/>
      <c r="H145" s="207">
        <v>4</v>
      </c>
      <c r="I145" s="208"/>
      <c r="J145" s="203"/>
      <c r="K145" s="203"/>
      <c r="L145" s="209"/>
      <c r="M145" s="210"/>
      <c r="N145" s="211"/>
      <c r="O145" s="211"/>
      <c r="P145" s="211"/>
      <c r="Q145" s="211"/>
      <c r="R145" s="211"/>
      <c r="S145" s="211"/>
      <c r="T145" s="212"/>
      <c r="AT145" s="213" t="s">
        <v>163</v>
      </c>
      <c r="AU145" s="213" t="s">
        <v>86</v>
      </c>
      <c r="AV145" s="13" t="s">
        <v>86</v>
      </c>
      <c r="AW145" s="13" t="s">
        <v>32</v>
      </c>
      <c r="AX145" s="13" t="s">
        <v>76</v>
      </c>
      <c r="AY145" s="213" t="s">
        <v>155</v>
      </c>
    </row>
    <row r="146" spans="2:51" s="13" customFormat="1" ht="12">
      <c r="B146" s="202"/>
      <c r="C146" s="203"/>
      <c r="D146" s="204" t="s">
        <v>163</v>
      </c>
      <c r="E146" s="205" t="s">
        <v>1</v>
      </c>
      <c r="F146" s="206" t="s">
        <v>190</v>
      </c>
      <c r="G146" s="203"/>
      <c r="H146" s="207">
        <v>13.2</v>
      </c>
      <c r="I146" s="208"/>
      <c r="J146" s="203"/>
      <c r="K146" s="203"/>
      <c r="L146" s="209"/>
      <c r="M146" s="210"/>
      <c r="N146" s="211"/>
      <c r="O146" s="211"/>
      <c r="P146" s="211"/>
      <c r="Q146" s="211"/>
      <c r="R146" s="211"/>
      <c r="S146" s="211"/>
      <c r="T146" s="212"/>
      <c r="AT146" s="213" t="s">
        <v>163</v>
      </c>
      <c r="AU146" s="213" t="s">
        <v>86</v>
      </c>
      <c r="AV146" s="13" t="s">
        <v>86</v>
      </c>
      <c r="AW146" s="13" t="s">
        <v>32</v>
      </c>
      <c r="AX146" s="13" t="s">
        <v>76</v>
      </c>
      <c r="AY146" s="213" t="s">
        <v>155</v>
      </c>
    </row>
    <row r="147" spans="2:51" s="13" customFormat="1" ht="12">
      <c r="B147" s="202"/>
      <c r="C147" s="203"/>
      <c r="D147" s="204" t="s">
        <v>163</v>
      </c>
      <c r="E147" s="205" t="s">
        <v>1</v>
      </c>
      <c r="F147" s="206" t="s">
        <v>191</v>
      </c>
      <c r="G147" s="203"/>
      <c r="H147" s="207">
        <v>38.4</v>
      </c>
      <c r="I147" s="208"/>
      <c r="J147" s="203"/>
      <c r="K147" s="203"/>
      <c r="L147" s="209"/>
      <c r="M147" s="210"/>
      <c r="N147" s="211"/>
      <c r="O147" s="211"/>
      <c r="P147" s="211"/>
      <c r="Q147" s="211"/>
      <c r="R147" s="211"/>
      <c r="S147" s="211"/>
      <c r="T147" s="212"/>
      <c r="AT147" s="213" t="s">
        <v>163</v>
      </c>
      <c r="AU147" s="213" t="s">
        <v>86</v>
      </c>
      <c r="AV147" s="13" t="s">
        <v>86</v>
      </c>
      <c r="AW147" s="13" t="s">
        <v>32</v>
      </c>
      <c r="AX147" s="13" t="s">
        <v>76</v>
      </c>
      <c r="AY147" s="213" t="s">
        <v>155</v>
      </c>
    </row>
    <row r="148" spans="2:51" s="13" customFormat="1" ht="12">
      <c r="B148" s="202"/>
      <c r="C148" s="203"/>
      <c r="D148" s="204" t="s">
        <v>163</v>
      </c>
      <c r="E148" s="205" t="s">
        <v>1</v>
      </c>
      <c r="F148" s="206" t="s">
        <v>192</v>
      </c>
      <c r="G148" s="203"/>
      <c r="H148" s="207">
        <v>32.5</v>
      </c>
      <c r="I148" s="208"/>
      <c r="J148" s="203"/>
      <c r="K148" s="203"/>
      <c r="L148" s="209"/>
      <c r="M148" s="210"/>
      <c r="N148" s="211"/>
      <c r="O148" s="211"/>
      <c r="P148" s="211"/>
      <c r="Q148" s="211"/>
      <c r="R148" s="211"/>
      <c r="S148" s="211"/>
      <c r="T148" s="212"/>
      <c r="AT148" s="213" t="s">
        <v>163</v>
      </c>
      <c r="AU148" s="213" t="s">
        <v>86</v>
      </c>
      <c r="AV148" s="13" t="s">
        <v>86</v>
      </c>
      <c r="AW148" s="13" t="s">
        <v>32</v>
      </c>
      <c r="AX148" s="13" t="s">
        <v>76</v>
      </c>
      <c r="AY148" s="213" t="s">
        <v>155</v>
      </c>
    </row>
    <row r="149" spans="2:51" s="13" customFormat="1" ht="12">
      <c r="B149" s="202"/>
      <c r="C149" s="203"/>
      <c r="D149" s="204" t="s">
        <v>163</v>
      </c>
      <c r="E149" s="205" t="s">
        <v>1</v>
      </c>
      <c r="F149" s="206" t="s">
        <v>193</v>
      </c>
      <c r="G149" s="203"/>
      <c r="H149" s="207">
        <v>36</v>
      </c>
      <c r="I149" s="208"/>
      <c r="J149" s="203"/>
      <c r="K149" s="203"/>
      <c r="L149" s="209"/>
      <c r="M149" s="210"/>
      <c r="N149" s="211"/>
      <c r="O149" s="211"/>
      <c r="P149" s="211"/>
      <c r="Q149" s="211"/>
      <c r="R149" s="211"/>
      <c r="S149" s="211"/>
      <c r="T149" s="212"/>
      <c r="AT149" s="213" t="s">
        <v>163</v>
      </c>
      <c r="AU149" s="213" t="s">
        <v>86</v>
      </c>
      <c r="AV149" s="13" t="s">
        <v>86</v>
      </c>
      <c r="AW149" s="13" t="s">
        <v>32</v>
      </c>
      <c r="AX149" s="13" t="s">
        <v>76</v>
      </c>
      <c r="AY149" s="213" t="s">
        <v>155</v>
      </c>
    </row>
    <row r="150" spans="2:51" s="13" customFormat="1" ht="12">
      <c r="B150" s="202"/>
      <c r="C150" s="203"/>
      <c r="D150" s="204" t="s">
        <v>163</v>
      </c>
      <c r="E150" s="205" t="s">
        <v>1</v>
      </c>
      <c r="F150" s="206" t="s">
        <v>194</v>
      </c>
      <c r="G150" s="203"/>
      <c r="H150" s="207">
        <v>19.6</v>
      </c>
      <c r="I150" s="208"/>
      <c r="J150" s="203"/>
      <c r="K150" s="203"/>
      <c r="L150" s="209"/>
      <c r="M150" s="210"/>
      <c r="N150" s="211"/>
      <c r="O150" s="211"/>
      <c r="P150" s="211"/>
      <c r="Q150" s="211"/>
      <c r="R150" s="211"/>
      <c r="S150" s="211"/>
      <c r="T150" s="212"/>
      <c r="AT150" s="213" t="s">
        <v>163</v>
      </c>
      <c r="AU150" s="213" t="s">
        <v>86</v>
      </c>
      <c r="AV150" s="13" t="s">
        <v>86</v>
      </c>
      <c r="AW150" s="13" t="s">
        <v>32</v>
      </c>
      <c r="AX150" s="13" t="s">
        <v>76</v>
      </c>
      <c r="AY150" s="213" t="s">
        <v>155</v>
      </c>
    </row>
    <row r="151" spans="2:51" s="13" customFormat="1" ht="12">
      <c r="B151" s="202"/>
      <c r="C151" s="203"/>
      <c r="D151" s="204" t="s">
        <v>163</v>
      </c>
      <c r="E151" s="205" t="s">
        <v>1</v>
      </c>
      <c r="F151" s="206" t="s">
        <v>195</v>
      </c>
      <c r="G151" s="203"/>
      <c r="H151" s="207">
        <v>5.95</v>
      </c>
      <c r="I151" s="208"/>
      <c r="J151" s="203"/>
      <c r="K151" s="203"/>
      <c r="L151" s="209"/>
      <c r="M151" s="210"/>
      <c r="N151" s="211"/>
      <c r="O151" s="211"/>
      <c r="P151" s="211"/>
      <c r="Q151" s="211"/>
      <c r="R151" s="211"/>
      <c r="S151" s="211"/>
      <c r="T151" s="212"/>
      <c r="AT151" s="213" t="s">
        <v>163</v>
      </c>
      <c r="AU151" s="213" t="s">
        <v>86</v>
      </c>
      <c r="AV151" s="13" t="s">
        <v>86</v>
      </c>
      <c r="AW151" s="13" t="s">
        <v>32</v>
      </c>
      <c r="AX151" s="13" t="s">
        <v>76</v>
      </c>
      <c r="AY151" s="213" t="s">
        <v>155</v>
      </c>
    </row>
    <row r="152" spans="2:51" s="13" customFormat="1" ht="12">
      <c r="B152" s="202"/>
      <c r="C152" s="203"/>
      <c r="D152" s="204" t="s">
        <v>163</v>
      </c>
      <c r="E152" s="205" t="s">
        <v>1</v>
      </c>
      <c r="F152" s="206" t="s">
        <v>196</v>
      </c>
      <c r="G152" s="203"/>
      <c r="H152" s="207">
        <v>5.6</v>
      </c>
      <c r="I152" s="208"/>
      <c r="J152" s="203"/>
      <c r="K152" s="203"/>
      <c r="L152" s="209"/>
      <c r="M152" s="210"/>
      <c r="N152" s="211"/>
      <c r="O152" s="211"/>
      <c r="P152" s="211"/>
      <c r="Q152" s="211"/>
      <c r="R152" s="211"/>
      <c r="S152" s="211"/>
      <c r="T152" s="212"/>
      <c r="AT152" s="213" t="s">
        <v>163</v>
      </c>
      <c r="AU152" s="213" t="s">
        <v>86</v>
      </c>
      <c r="AV152" s="13" t="s">
        <v>86</v>
      </c>
      <c r="AW152" s="13" t="s">
        <v>32</v>
      </c>
      <c r="AX152" s="13" t="s">
        <v>76</v>
      </c>
      <c r="AY152" s="213" t="s">
        <v>155</v>
      </c>
    </row>
    <row r="153" spans="2:51" s="13" customFormat="1" ht="12">
      <c r="B153" s="202"/>
      <c r="C153" s="203"/>
      <c r="D153" s="204" t="s">
        <v>163</v>
      </c>
      <c r="E153" s="205" t="s">
        <v>1</v>
      </c>
      <c r="F153" s="206" t="s">
        <v>197</v>
      </c>
      <c r="G153" s="203"/>
      <c r="H153" s="207">
        <v>4.5</v>
      </c>
      <c r="I153" s="208"/>
      <c r="J153" s="203"/>
      <c r="K153" s="203"/>
      <c r="L153" s="209"/>
      <c r="M153" s="210"/>
      <c r="N153" s="211"/>
      <c r="O153" s="211"/>
      <c r="P153" s="211"/>
      <c r="Q153" s="211"/>
      <c r="R153" s="211"/>
      <c r="S153" s="211"/>
      <c r="T153" s="212"/>
      <c r="AT153" s="213" t="s">
        <v>163</v>
      </c>
      <c r="AU153" s="213" t="s">
        <v>86</v>
      </c>
      <c r="AV153" s="13" t="s">
        <v>86</v>
      </c>
      <c r="AW153" s="13" t="s">
        <v>32</v>
      </c>
      <c r="AX153" s="13" t="s">
        <v>76</v>
      </c>
      <c r="AY153" s="213" t="s">
        <v>155</v>
      </c>
    </row>
    <row r="154" spans="2:51" s="13" customFormat="1" ht="12">
      <c r="B154" s="202"/>
      <c r="C154" s="203"/>
      <c r="D154" s="204" t="s">
        <v>163</v>
      </c>
      <c r="E154" s="205" t="s">
        <v>1</v>
      </c>
      <c r="F154" s="206" t="s">
        <v>198</v>
      </c>
      <c r="G154" s="203"/>
      <c r="H154" s="207">
        <v>5.4</v>
      </c>
      <c r="I154" s="208"/>
      <c r="J154" s="203"/>
      <c r="K154" s="203"/>
      <c r="L154" s="209"/>
      <c r="M154" s="210"/>
      <c r="N154" s="211"/>
      <c r="O154" s="211"/>
      <c r="P154" s="211"/>
      <c r="Q154" s="211"/>
      <c r="R154" s="211"/>
      <c r="S154" s="211"/>
      <c r="T154" s="212"/>
      <c r="AT154" s="213" t="s">
        <v>163</v>
      </c>
      <c r="AU154" s="213" t="s">
        <v>86</v>
      </c>
      <c r="AV154" s="13" t="s">
        <v>86</v>
      </c>
      <c r="AW154" s="13" t="s">
        <v>32</v>
      </c>
      <c r="AX154" s="13" t="s">
        <v>76</v>
      </c>
      <c r="AY154" s="213" t="s">
        <v>155</v>
      </c>
    </row>
    <row r="155" spans="2:51" s="13" customFormat="1" ht="12">
      <c r="B155" s="202"/>
      <c r="C155" s="203"/>
      <c r="D155" s="204" t="s">
        <v>163</v>
      </c>
      <c r="E155" s="205" t="s">
        <v>1</v>
      </c>
      <c r="F155" s="206" t="s">
        <v>199</v>
      </c>
      <c r="G155" s="203"/>
      <c r="H155" s="207">
        <v>6.3</v>
      </c>
      <c r="I155" s="208"/>
      <c r="J155" s="203"/>
      <c r="K155" s="203"/>
      <c r="L155" s="209"/>
      <c r="M155" s="210"/>
      <c r="N155" s="211"/>
      <c r="O155" s="211"/>
      <c r="P155" s="211"/>
      <c r="Q155" s="211"/>
      <c r="R155" s="211"/>
      <c r="S155" s="211"/>
      <c r="T155" s="212"/>
      <c r="AT155" s="213" t="s">
        <v>163</v>
      </c>
      <c r="AU155" s="213" t="s">
        <v>86</v>
      </c>
      <c r="AV155" s="13" t="s">
        <v>86</v>
      </c>
      <c r="AW155" s="13" t="s">
        <v>32</v>
      </c>
      <c r="AX155" s="13" t="s">
        <v>76</v>
      </c>
      <c r="AY155" s="213" t="s">
        <v>155</v>
      </c>
    </row>
    <row r="156" spans="2:51" s="13" customFormat="1" ht="12">
      <c r="B156" s="202"/>
      <c r="C156" s="203"/>
      <c r="D156" s="204" t="s">
        <v>163</v>
      </c>
      <c r="E156" s="205" t="s">
        <v>1</v>
      </c>
      <c r="F156" s="206" t="s">
        <v>200</v>
      </c>
      <c r="G156" s="203"/>
      <c r="H156" s="207">
        <v>12.6</v>
      </c>
      <c r="I156" s="208"/>
      <c r="J156" s="203"/>
      <c r="K156" s="203"/>
      <c r="L156" s="209"/>
      <c r="M156" s="210"/>
      <c r="N156" s="211"/>
      <c r="O156" s="211"/>
      <c r="P156" s="211"/>
      <c r="Q156" s="211"/>
      <c r="R156" s="211"/>
      <c r="S156" s="211"/>
      <c r="T156" s="212"/>
      <c r="AT156" s="213" t="s">
        <v>163</v>
      </c>
      <c r="AU156" s="213" t="s">
        <v>86</v>
      </c>
      <c r="AV156" s="13" t="s">
        <v>86</v>
      </c>
      <c r="AW156" s="13" t="s">
        <v>32</v>
      </c>
      <c r="AX156" s="13" t="s">
        <v>76</v>
      </c>
      <c r="AY156" s="213" t="s">
        <v>155</v>
      </c>
    </row>
    <row r="157" spans="2:51" s="15" customFormat="1" ht="12">
      <c r="B157" s="224"/>
      <c r="C157" s="225"/>
      <c r="D157" s="204" t="s">
        <v>163</v>
      </c>
      <c r="E157" s="226" t="s">
        <v>1</v>
      </c>
      <c r="F157" s="227" t="s">
        <v>201</v>
      </c>
      <c r="G157" s="225"/>
      <c r="H157" s="228">
        <v>422.90000000000003</v>
      </c>
      <c r="I157" s="229"/>
      <c r="J157" s="225"/>
      <c r="K157" s="225"/>
      <c r="L157" s="230"/>
      <c r="M157" s="231"/>
      <c r="N157" s="232"/>
      <c r="O157" s="232"/>
      <c r="P157" s="232"/>
      <c r="Q157" s="232"/>
      <c r="R157" s="232"/>
      <c r="S157" s="232"/>
      <c r="T157" s="233"/>
      <c r="AT157" s="234" t="s">
        <v>163</v>
      </c>
      <c r="AU157" s="234" t="s">
        <v>86</v>
      </c>
      <c r="AV157" s="15" t="s">
        <v>169</v>
      </c>
      <c r="AW157" s="15" t="s">
        <v>32</v>
      </c>
      <c r="AX157" s="15" t="s">
        <v>76</v>
      </c>
      <c r="AY157" s="234" t="s">
        <v>155</v>
      </c>
    </row>
    <row r="158" spans="2:51" s="14" customFormat="1" ht="12">
      <c r="B158" s="214"/>
      <c r="C158" s="215"/>
      <c r="D158" s="204" t="s">
        <v>163</v>
      </c>
      <c r="E158" s="216" t="s">
        <v>1</v>
      </c>
      <c r="F158" s="217" t="s">
        <v>202</v>
      </c>
      <c r="G158" s="215"/>
      <c r="H158" s="216" t="s">
        <v>1</v>
      </c>
      <c r="I158" s="218"/>
      <c r="J158" s="215"/>
      <c r="K158" s="215"/>
      <c r="L158" s="219"/>
      <c r="M158" s="220"/>
      <c r="N158" s="221"/>
      <c r="O158" s="221"/>
      <c r="P158" s="221"/>
      <c r="Q158" s="221"/>
      <c r="R158" s="221"/>
      <c r="S158" s="221"/>
      <c r="T158" s="222"/>
      <c r="AT158" s="223" t="s">
        <v>163</v>
      </c>
      <c r="AU158" s="223" t="s">
        <v>86</v>
      </c>
      <c r="AV158" s="14" t="s">
        <v>84</v>
      </c>
      <c r="AW158" s="14" t="s">
        <v>32</v>
      </c>
      <c r="AX158" s="14" t="s">
        <v>76</v>
      </c>
      <c r="AY158" s="223" t="s">
        <v>155</v>
      </c>
    </row>
    <row r="159" spans="2:51" s="13" customFormat="1" ht="12">
      <c r="B159" s="202"/>
      <c r="C159" s="203"/>
      <c r="D159" s="204" t="s">
        <v>163</v>
      </c>
      <c r="E159" s="205" t="s">
        <v>1</v>
      </c>
      <c r="F159" s="206" t="s">
        <v>203</v>
      </c>
      <c r="G159" s="203"/>
      <c r="H159" s="207">
        <v>32.4</v>
      </c>
      <c r="I159" s="208"/>
      <c r="J159" s="203"/>
      <c r="K159" s="203"/>
      <c r="L159" s="209"/>
      <c r="M159" s="210"/>
      <c r="N159" s="211"/>
      <c r="O159" s="211"/>
      <c r="P159" s="211"/>
      <c r="Q159" s="211"/>
      <c r="R159" s="211"/>
      <c r="S159" s="211"/>
      <c r="T159" s="212"/>
      <c r="AT159" s="213" t="s">
        <v>163</v>
      </c>
      <c r="AU159" s="213" t="s">
        <v>86</v>
      </c>
      <c r="AV159" s="13" t="s">
        <v>86</v>
      </c>
      <c r="AW159" s="13" t="s">
        <v>32</v>
      </c>
      <c r="AX159" s="13" t="s">
        <v>76</v>
      </c>
      <c r="AY159" s="213" t="s">
        <v>155</v>
      </c>
    </row>
    <row r="160" spans="2:51" s="15" customFormat="1" ht="12">
      <c r="B160" s="224"/>
      <c r="C160" s="225"/>
      <c r="D160" s="204" t="s">
        <v>163</v>
      </c>
      <c r="E160" s="226" t="s">
        <v>1</v>
      </c>
      <c r="F160" s="227" t="s">
        <v>201</v>
      </c>
      <c r="G160" s="225"/>
      <c r="H160" s="228">
        <v>32.4</v>
      </c>
      <c r="I160" s="229"/>
      <c r="J160" s="225"/>
      <c r="K160" s="225"/>
      <c r="L160" s="230"/>
      <c r="M160" s="231"/>
      <c r="N160" s="232"/>
      <c r="O160" s="232"/>
      <c r="P160" s="232"/>
      <c r="Q160" s="232"/>
      <c r="R160" s="232"/>
      <c r="S160" s="232"/>
      <c r="T160" s="233"/>
      <c r="AT160" s="234" t="s">
        <v>163</v>
      </c>
      <c r="AU160" s="234" t="s">
        <v>86</v>
      </c>
      <c r="AV160" s="15" t="s">
        <v>169</v>
      </c>
      <c r="AW160" s="15" t="s">
        <v>32</v>
      </c>
      <c r="AX160" s="15" t="s">
        <v>76</v>
      </c>
      <c r="AY160" s="234" t="s">
        <v>155</v>
      </c>
    </row>
    <row r="161" spans="2:51" s="14" customFormat="1" ht="12">
      <c r="B161" s="214"/>
      <c r="C161" s="215"/>
      <c r="D161" s="204" t="s">
        <v>163</v>
      </c>
      <c r="E161" s="216" t="s">
        <v>1</v>
      </c>
      <c r="F161" s="217" t="s">
        <v>204</v>
      </c>
      <c r="G161" s="215"/>
      <c r="H161" s="216" t="s">
        <v>1</v>
      </c>
      <c r="I161" s="218"/>
      <c r="J161" s="215"/>
      <c r="K161" s="215"/>
      <c r="L161" s="219"/>
      <c r="M161" s="220"/>
      <c r="N161" s="221"/>
      <c r="O161" s="221"/>
      <c r="P161" s="221"/>
      <c r="Q161" s="221"/>
      <c r="R161" s="221"/>
      <c r="S161" s="221"/>
      <c r="T161" s="222"/>
      <c r="AT161" s="223" t="s">
        <v>163</v>
      </c>
      <c r="AU161" s="223" t="s">
        <v>86</v>
      </c>
      <c r="AV161" s="14" t="s">
        <v>84</v>
      </c>
      <c r="AW161" s="14" t="s">
        <v>32</v>
      </c>
      <c r="AX161" s="14" t="s">
        <v>76</v>
      </c>
      <c r="AY161" s="223" t="s">
        <v>155</v>
      </c>
    </row>
    <row r="162" spans="2:51" s="13" customFormat="1" ht="12">
      <c r="B162" s="202"/>
      <c r="C162" s="203"/>
      <c r="D162" s="204" t="s">
        <v>163</v>
      </c>
      <c r="E162" s="205" t="s">
        <v>1</v>
      </c>
      <c r="F162" s="206" t="s">
        <v>205</v>
      </c>
      <c r="G162" s="203"/>
      <c r="H162" s="207">
        <v>263.4</v>
      </c>
      <c r="I162" s="208"/>
      <c r="J162" s="203"/>
      <c r="K162" s="203"/>
      <c r="L162" s="209"/>
      <c r="M162" s="210"/>
      <c r="N162" s="211"/>
      <c r="O162" s="211"/>
      <c r="P162" s="211"/>
      <c r="Q162" s="211"/>
      <c r="R162" s="211"/>
      <c r="S162" s="211"/>
      <c r="T162" s="212"/>
      <c r="AT162" s="213" t="s">
        <v>163</v>
      </c>
      <c r="AU162" s="213" t="s">
        <v>86</v>
      </c>
      <c r="AV162" s="13" t="s">
        <v>86</v>
      </c>
      <c r="AW162" s="13" t="s">
        <v>32</v>
      </c>
      <c r="AX162" s="13" t="s">
        <v>76</v>
      </c>
      <c r="AY162" s="213" t="s">
        <v>155</v>
      </c>
    </row>
    <row r="163" spans="2:51" s="15" customFormat="1" ht="12">
      <c r="B163" s="224"/>
      <c r="C163" s="225"/>
      <c r="D163" s="204" t="s">
        <v>163</v>
      </c>
      <c r="E163" s="226" t="s">
        <v>1</v>
      </c>
      <c r="F163" s="227" t="s">
        <v>201</v>
      </c>
      <c r="G163" s="225"/>
      <c r="H163" s="228">
        <v>263.4</v>
      </c>
      <c r="I163" s="229"/>
      <c r="J163" s="225"/>
      <c r="K163" s="225"/>
      <c r="L163" s="230"/>
      <c r="M163" s="231"/>
      <c r="N163" s="232"/>
      <c r="O163" s="232"/>
      <c r="P163" s="232"/>
      <c r="Q163" s="232"/>
      <c r="R163" s="232"/>
      <c r="S163" s="232"/>
      <c r="T163" s="233"/>
      <c r="AT163" s="234" t="s">
        <v>163</v>
      </c>
      <c r="AU163" s="234" t="s">
        <v>86</v>
      </c>
      <c r="AV163" s="15" t="s">
        <v>169</v>
      </c>
      <c r="AW163" s="15" t="s">
        <v>32</v>
      </c>
      <c r="AX163" s="15" t="s">
        <v>76</v>
      </c>
      <c r="AY163" s="234" t="s">
        <v>155</v>
      </c>
    </row>
    <row r="164" spans="2:51" s="16" customFormat="1" ht="12">
      <c r="B164" s="235"/>
      <c r="C164" s="236"/>
      <c r="D164" s="204" t="s">
        <v>163</v>
      </c>
      <c r="E164" s="237" t="s">
        <v>1</v>
      </c>
      <c r="F164" s="238" t="s">
        <v>206</v>
      </c>
      <c r="G164" s="236"/>
      <c r="H164" s="239">
        <v>718.7</v>
      </c>
      <c r="I164" s="240"/>
      <c r="J164" s="236"/>
      <c r="K164" s="236"/>
      <c r="L164" s="241"/>
      <c r="M164" s="242"/>
      <c r="N164" s="243"/>
      <c r="O164" s="243"/>
      <c r="P164" s="243"/>
      <c r="Q164" s="243"/>
      <c r="R164" s="243"/>
      <c r="S164" s="243"/>
      <c r="T164" s="244"/>
      <c r="AT164" s="245" t="s">
        <v>163</v>
      </c>
      <c r="AU164" s="245" t="s">
        <v>86</v>
      </c>
      <c r="AV164" s="16" t="s">
        <v>161</v>
      </c>
      <c r="AW164" s="16" t="s">
        <v>32</v>
      </c>
      <c r="AX164" s="16" t="s">
        <v>84</v>
      </c>
      <c r="AY164" s="245" t="s">
        <v>155</v>
      </c>
    </row>
    <row r="165" spans="1:65" s="2" customFormat="1" ht="24.15" customHeight="1">
      <c r="A165" s="35"/>
      <c r="B165" s="36"/>
      <c r="C165" s="188" t="s">
        <v>207</v>
      </c>
      <c r="D165" s="188" t="s">
        <v>157</v>
      </c>
      <c r="E165" s="189" t="s">
        <v>208</v>
      </c>
      <c r="F165" s="190" t="s">
        <v>209</v>
      </c>
      <c r="G165" s="191" t="s">
        <v>181</v>
      </c>
      <c r="H165" s="192">
        <v>3.072</v>
      </c>
      <c r="I165" s="193"/>
      <c r="J165" s="194">
        <f>ROUND(I165*H165,2)</f>
        <v>0</v>
      </c>
      <c r="K165" s="195"/>
      <c r="L165" s="40"/>
      <c r="M165" s="196" t="s">
        <v>1</v>
      </c>
      <c r="N165" s="197" t="s">
        <v>41</v>
      </c>
      <c r="O165" s="72"/>
      <c r="P165" s="198">
        <f>O165*H165</f>
        <v>0</v>
      </c>
      <c r="Q165" s="198">
        <v>0</v>
      </c>
      <c r="R165" s="198">
        <f>Q165*H165</f>
        <v>0</v>
      </c>
      <c r="S165" s="198">
        <v>0</v>
      </c>
      <c r="T165" s="199">
        <f>S165*H165</f>
        <v>0</v>
      </c>
      <c r="U165" s="35"/>
      <c r="V165" s="35"/>
      <c r="W165" s="35"/>
      <c r="X165" s="35"/>
      <c r="Y165" s="35"/>
      <c r="Z165" s="35"/>
      <c r="AA165" s="35"/>
      <c r="AB165" s="35"/>
      <c r="AC165" s="35"/>
      <c r="AD165" s="35"/>
      <c r="AE165" s="35"/>
      <c r="AR165" s="200" t="s">
        <v>161</v>
      </c>
      <c r="AT165" s="200" t="s">
        <v>157</v>
      </c>
      <c r="AU165" s="200" t="s">
        <v>86</v>
      </c>
      <c r="AY165" s="18" t="s">
        <v>155</v>
      </c>
      <c r="BE165" s="201">
        <f>IF(N165="základní",J165,0)</f>
        <v>0</v>
      </c>
      <c r="BF165" s="201">
        <f>IF(N165="snížená",J165,0)</f>
        <v>0</v>
      </c>
      <c r="BG165" s="201">
        <f>IF(N165="zákl. přenesená",J165,0)</f>
        <v>0</v>
      </c>
      <c r="BH165" s="201">
        <f>IF(N165="sníž. přenesená",J165,0)</f>
        <v>0</v>
      </c>
      <c r="BI165" s="201">
        <f>IF(N165="nulová",J165,0)</f>
        <v>0</v>
      </c>
      <c r="BJ165" s="18" t="s">
        <v>84</v>
      </c>
      <c r="BK165" s="201">
        <f>ROUND(I165*H165,2)</f>
        <v>0</v>
      </c>
      <c r="BL165" s="18" t="s">
        <v>161</v>
      </c>
      <c r="BM165" s="200" t="s">
        <v>210</v>
      </c>
    </row>
    <row r="166" spans="2:51" s="13" customFormat="1" ht="12">
      <c r="B166" s="202"/>
      <c r="C166" s="203"/>
      <c r="D166" s="204" t="s">
        <v>163</v>
      </c>
      <c r="E166" s="205" t="s">
        <v>1</v>
      </c>
      <c r="F166" s="206" t="s">
        <v>211</v>
      </c>
      <c r="G166" s="203"/>
      <c r="H166" s="207">
        <v>3.072</v>
      </c>
      <c r="I166" s="208"/>
      <c r="J166" s="203"/>
      <c r="K166" s="203"/>
      <c r="L166" s="209"/>
      <c r="M166" s="210"/>
      <c r="N166" s="211"/>
      <c r="O166" s="211"/>
      <c r="P166" s="211"/>
      <c r="Q166" s="211"/>
      <c r="R166" s="211"/>
      <c r="S166" s="211"/>
      <c r="T166" s="212"/>
      <c r="AT166" s="213" t="s">
        <v>163</v>
      </c>
      <c r="AU166" s="213" t="s">
        <v>86</v>
      </c>
      <c r="AV166" s="13" t="s">
        <v>86</v>
      </c>
      <c r="AW166" s="13" t="s">
        <v>32</v>
      </c>
      <c r="AX166" s="13" t="s">
        <v>84</v>
      </c>
      <c r="AY166" s="213" t="s">
        <v>155</v>
      </c>
    </row>
    <row r="167" spans="1:65" s="2" customFormat="1" ht="33" customHeight="1">
      <c r="A167" s="35"/>
      <c r="B167" s="36"/>
      <c r="C167" s="188" t="s">
        <v>212</v>
      </c>
      <c r="D167" s="188" t="s">
        <v>157</v>
      </c>
      <c r="E167" s="189" t="s">
        <v>213</v>
      </c>
      <c r="F167" s="190" t="s">
        <v>214</v>
      </c>
      <c r="G167" s="191" t="s">
        <v>181</v>
      </c>
      <c r="H167" s="192">
        <v>718.7</v>
      </c>
      <c r="I167" s="193"/>
      <c r="J167" s="194">
        <f>ROUND(I167*H167,2)</f>
        <v>0</v>
      </c>
      <c r="K167" s="195"/>
      <c r="L167" s="40"/>
      <c r="M167" s="196" t="s">
        <v>1</v>
      </c>
      <c r="N167" s="197" t="s">
        <v>41</v>
      </c>
      <c r="O167" s="72"/>
      <c r="P167" s="198">
        <f>O167*H167</f>
        <v>0</v>
      </c>
      <c r="Q167" s="198">
        <v>0</v>
      </c>
      <c r="R167" s="198">
        <f>Q167*H167</f>
        <v>0</v>
      </c>
      <c r="S167" s="198">
        <v>0</v>
      </c>
      <c r="T167" s="199">
        <f>S167*H167</f>
        <v>0</v>
      </c>
      <c r="U167" s="35"/>
      <c r="V167" s="35"/>
      <c r="W167" s="35"/>
      <c r="X167" s="35"/>
      <c r="Y167" s="35"/>
      <c r="Z167" s="35"/>
      <c r="AA167" s="35"/>
      <c r="AB167" s="35"/>
      <c r="AC167" s="35"/>
      <c r="AD167" s="35"/>
      <c r="AE167" s="35"/>
      <c r="AR167" s="200" t="s">
        <v>161</v>
      </c>
      <c r="AT167" s="200" t="s">
        <v>157</v>
      </c>
      <c r="AU167" s="200" t="s">
        <v>86</v>
      </c>
      <c r="AY167" s="18" t="s">
        <v>155</v>
      </c>
      <c r="BE167" s="201">
        <f>IF(N167="základní",J167,0)</f>
        <v>0</v>
      </c>
      <c r="BF167" s="201">
        <f>IF(N167="snížená",J167,0)</f>
        <v>0</v>
      </c>
      <c r="BG167" s="201">
        <f>IF(N167="zákl. přenesená",J167,0)</f>
        <v>0</v>
      </c>
      <c r="BH167" s="201">
        <f>IF(N167="sníž. přenesená",J167,0)</f>
        <v>0</v>
      </c>
      <c r="BI167" s="201">
        <f>IF(N167="nulová",J167,0)</f>
        <v>0</v>
      </c>
      <c r="BJ167" s="18" t="s">
        <v>84</v>
      </c>
      <c r="BK167" s="201">
        <f>ROUND(I167*H167,2)</f>
        <v>0</v>
      </c>
      <c r="BL167" s="18" t="s">
        <v>161</v>
      </c>
      <c r="BM167" s="200" t="s">
        <v>215</v>
      </c>
    </row>
    <row r="168" spans="2:51" s="14" customFormat="1" ht="20.4">
      <c r="B168" s="214"/>
      <c r="C168" s="215"/>
      <c r="D168" s="204" t="s">
        <v>163</v>
      </c>
      <c r="E168" s="216" t="s">
        <v>1</v>
      </c>
      <c r="F168" s="217" t="s">
        <v>216</v>
      </c>
      <c r="G168" s="215"/>
      <c r="H168" s="216" t="s">
        <v>1</v>
      </c>
      <c r="I168" s="218"/>
      <c r="J168" s="215"/>
      <c r="K168" s="215"/>
      <c r="L168" s="219"/>
      <c r="M168" s="220"/>
      <c r="N168" s="221"/>
      <c r="O168" s="221"/>
      <c r="P168" s="221"/>
      <c r="Q168" s="221"/>
      <c r="R168" s="221"/>
      <c r="S168" s="221"/>
      <c r="T168" s="222"/>
      <c r="AT168" s="223" t="s">
        <v>163</v>
      </c>
      <c r="AU168" s="223" t="s">
        <v>86</v>
      </c>
      <c r="AV168" s="14" t="s">
        <v>84</v>
      </c>
      <c r="AW168" s="14" t="s">
        <v>32</v>
      </c>
      <c r="AX168" s="14" t="s">
        <v>76</v>
      </c>
      <c r="AY168" s="223" t="s">
        <v>155</v>
      </c>
    </row>
    <row r="169" spans="2:51" s="13" customFormat="1" ht="12">
      <c r="B169" s="202"/>
      <c r="C169" s="203"/>
      <c r="D169" s="204" t="s">
        <v>163</v>
      </c>
      <c r="E169" s="205" t="s">
        <v>1</v>
      </c>
      <c r="F169" s="206" t="s">
        <v>217</v>
      </c>
      <c r="G169" s="203"/>
      <c r="H169" s="207">
        <v>718.7</v>
      </c>
      <c r="I169" s="208"/>
      <c r="J169" s="203"/>
      <c r="K169" s="203"/>
      <c r="L169" s="209"/>
      <c r="M169" s="210"/>
      <c r="N169" s="211"/>
      <c r="O169" s="211"/>
      <c r="P169" s="211"/>
      <c r="Q169" s="211"/>
      <c r="R169" s="211"/>
      <c r="S169" s="211"/>
      <c r="T169" s="212"/>
      <c r="AT169" s="213" t="s">
        <v>163</v>
      </c>
      <c r="AU169" s="213" t="s">
        <v>86</v>
      </c>
      <c r="AV169" s="13" t="s">
        <v>86</v>
      </c>
      <c r="AW169" s="13" t="s">
        <v>32</v>
      </c>
      <c r="AX169" s="13" t="s">
        <v>84</v>
      </c>
      <c r="AY169" s="213" t="s">
        <v>155</v>
      </c>
    </row>
    <row r="170" spans="1:65" s="2" customFormat="1" ht="16.5" customHeight="1">
      <c r="A170" s="35"/>
      <c r="B170" s="36"/>
      <c r="C170" s="188" t="s">
        <v>218</v>
      </c>
      <c r="D170" s="188" t="s">
        <v>157</v>
      </c>
      <c r="E170" s="189" t="s">
        <v>219</v>
      </c>
      <c r="F170" s="190" t="s">
        <v>220</v>
      </c>
      <c r="G170" s="191" t="s">
        <v>181</v>
      </c>
      <c r="H170" s="192">
        <v>718.7</v>
      </c>
      <c r="I170" s="193"/>
      <c r="J170" s="194">
        <f>ROUND(I170*H170,2)</f>
        <v>0</v>
      </c>
      <c r="K170" s="195"/>
      <c r="L170" s="40"/>
      <c r="M170" s="196" t="s">
        <v>1</v>
      </c>
      <c r="N170" s="197" t="s">
        <v>41</v>
      </c>
      <c r="O170" s="72"/>
      <c r="P170" s="198">
        <f>O170*H170</f>
        <v>0</v>
      </c>
      <c r="Q170" s="198">
        <v>0</v>
      </c>
      <c r="R170" s="198">
        <f>Q170*H170</f>
        <v>0</v>
      </c>
      <c r="S170" s="198">
        <v>0</v>
      </c>
      <c r="T170" s="199">
        <f>S170*H170</f>
        <v>0</v>
      </c>
      <c r="U170" s="35"/>
      <c r="V170" s="35"/>
      <c r="W170" s="35"/>
      <c r="X170" s="35"/>
      <c r="Y170" s="35"/>
      <c r="Z170" s="35"/>
      <c r="AA170" s="35"/>
      <c r="AB170" s="35"/>
      <c r="AC170" s="35"/>
      <c r="AD170" s="35"/>
      <c r="AE170" s="35"/>
      <c r="AR170" s="200" t="s">
        <v>161</v>
      </c>
      <c r="AT170" s="200" t="s">
        <v>157</v>
      </c>
      <c r="AU170" s="200" t="s">
        <v>86</v>
      </c>
      <c r="AY170" s="18" t="s">
        <v>155</v>
      </c>
      <c r="BE170" s="201">
        <f>IF(N170="základní",J170,0)</f>
        <v>0</v>
      </c>
      <c r="BF170" s="201">
        <f>IF(N170="snížená",J170,0)</f>
        <v>0</v>
      </c>
      <c r="BG170" s="201">
        <f>IF(N170="zákl. přenesená",J170,0)</f>
        <v>0</v>
      </c>
      <c r="BH170" s="201">
        <f>IF(N170="sníž. přenesená",J170,0)</f>
        <v>0</v>
      </c>
      <c r="BI170" s="201">
        <f>IF(N170="nulová",J170,0)</f>
        <v>0</v>
      </c>
      <c r="BJ170" s="18" t="s">
        <v>84</v>
      </c>
      <c r="BK170" s="201">
        <f>ROUND(I170*H170,2)</f>
        <v>0</v>
      </c>
      <c r="BL170" s="18" t="s">
        <v>161</v>
      </c>
      <c r="BM170" s="200" t="s">
        <v>221</v>
      </c>
    </row>
    <row r="171" spans="2:63" s="12" customFormat="1" ht="22.8" customHeight="1">
      <c r="B171" s="172"/>
      <c r="C171" s="173"/>
      <c r="D171" s="174" t="s">
        <v>75</v>
      </c>
      <c r="E171" s="186" t="s">
        <v>222</v>
      </c>
      <c r="F171" s="186" t="s">
        <v>223</v>
      </c>
      <c r="G171" s="173"/>
      <c r="H171" s="173"/>
      <c r="I171" s="176"/>
      <c r="J171" s="187">
        <f>BK171</f>
        <v>0</v>
      </c>
      <c r="K171" s="173"/>
      <c r="L171" s="178"/>
      <c r="M171" s="179"/>
      <c r="N171" s="180"/>
      <c r="O171" s="180"/>
      <c r="P171" s="181">
        <f>SUM(P172:P207)</f>
        <v>0</v>
      </c>
      <c r="Q171" s="180"/>
      <c r="R171" s="181">
        <f>SUM(R172:R207)</f>
        <v>0.035500000000000004</v>
      </c>
      <c r="S171" s="180"/>
      <c r="T171" s="182">
        <f>SUM(T172:T207)</f>
        <v>1345.8649</v>
      </c>
      <c r="AR171" s="183" t="s">
        <v>84</v>
      </c>
      <c r="AT171" s="184" t="s">
        <v>75</v>
      </c>
      <c r="AU171" s="184" t="s">
        <v>84</v>
      </c>
      <c r="AY171" s="183" t="s">
        <v>155</v>
      </c>
      <c r="BK171" s="185">
        <f>SUM(BK172:BK207)</f>
        <v>0</v>
      </c>
    </row>
    <row r="172" spans="1:65" s="2" customFormat="1" ht="37.8" customHeight="1">
      <c r="A172" s="35"/>
      <c r="B172" s="36"/>
      <c r="C172" s="188" t="s">
        <v>222</v>
      </c>
      <c r="D172" s="188" t="s">
        <v>157</v>
      </c>
      <c r="E172" s="189" t="s">
        <v>224</v>
      </c>
      <c r="F172" s="190" t="s">
        <v>225</v>
      </c>
      <c r="G172" s="191" t="s">
        <v>181</v>
      </c>
      <c r="H172" s="192">
        <v>0.778</v>
      </c>
      <c r="I172" s="193"/>
      <c r="J172" s="194">
        <f>ROUND(I172*H172,2)</f>
        <v>0</v>
      </c>
      <c r="K172" s="195"/>
      <c r="L172" s="40"/>
      <c r="M172" s="196" t="s">
        <v>1</v>
      </c>
      <c r="N172" s="197" t="s">
        <v>41</v>
      </c>
      <c r="O172" s="72"/>
      <c r="P172" s="198">
        <f>O172*H172</f>
        <v>0</v>
      </c>
      <c r="Q172" s="198">
        <v>0</v>
      </c>
      <c r="R172" s="198">
        <f>Q172*H172</f>
        <v>0</v>
      </c>
      <c r="S172" s="198">
        <v>2.2</v>
      </c>
      <c r="T172" s="199">
        <f>S172*H172</f>
        <v>1.7116000000000002</v>
      </c>
      <c r="U172" s="35"/>
      <c r="V172" s="35"/>
      <c r="W172" s="35"/>
      <c r="X172" s="35"/>
      <c r="Y172" s="35"/>
      <c r="Z172" s="35"/>
      <c r="AA172" s="35"/>
      <c r="AB172" s="35"/>
      <c r="AC172" s="35"/>
      <c r="AD172" s="35"/>
      <c r="AE172" s="35"/>
      <c r="AR172" s="200" t="s">
        <v>161</v>
      </c>
      <c r="AT172" s="200" t="s">
        <v>157</v>
      </c>
      <c r="AU172" s="200" t="s">
        <v>86</v>
      </c>
      <c r="AY172" s="18" t="s">
        <v>155</v>
      </c>
      <c r="BE172" s="201">
        <f>IF(N172="základní",J172,0)</f>
        <v>0</v>
      </c>
      <c r="BF172" s="201">
        <f>IF(N172="snížená",J172,0)</f>
        <v>0</v>
      </c>
      <c r="BG172" s="201">
        <f>IF(N172="zákl. přenesená",J172,0)</f>
        <v>0</v>
      </c>
      <c r="BH172" s="201">
        <f>IF(N172="sníž. přenesená",J172,0)</f>
        <v>0</v>
      </c>
      <c r="BI172" s="201">
        <f>IF(N172="nulová",J172,0)</f>
        <v>0</v>
      </c>
      <c r="BJ172" s="18" t="s">
        <v>84</v>
      </c>
      <c r="BK172" s="201">
        <f>ROUND(I172*H172,2)</f>
        <v>0</v>
      </c>
      <c r="BL172" s="18" t="s">
        <v>161</v>
      </c>
      <c r="BM172" s="200" t="s">
        <v>226</v>
      </c>
    </row>
    <row r="173" spans="2:51" s="13" customFormat="1" ht="12">
      <c r="B173" s="202"/>
      <c r="C173" s="203"/>
      <c r="D173" s="204" t="s">
        <v>163</v>
      </c>
      <c r="E173" s="205" t="s">
        <v>1</v>
      </c>
      <c r="F173" s="206" t="s">
        <v>227</v>
      </c>
      <c r="G173" s="203"/>
      <c r="H173" s="207">
        <v>0.778</v>
      </c>
      <c r="I173" s="208"/>
      <c r="J173" s="203"/>
      <c r="K173" s="203"/>
      <c r="L173" s="209"/>
      <c r="M173" s="210"/>
      <c r="N173" s="211"/>
      <c r="O173" s="211"/>
      <c r="P173" s="211"/>
      <c r="Q173" s="211"/>
      <c r="R173" s="211"/>
      <c r="S173" s="211"/>
      <c r="T173" s="212"/>
      <c r="AT173" s="213" t="s">
        <v>163</v>
      </c>
      <c r="AU173" s="213" t="s">
        <v>86</v>
      </c>
      <c r="AV173" s="13" t="s">
        <v>86</v>
      </c>
      <c r="AW173" s="13" t="s">
        <v>32</v>
      </c>
      <c r="AX173" s="13" t="s">
        <v>84</v>
      </c>
      <c r="AY173" s="213" t="s">
        <v>155</v>
      </c>
    </row>
    <row r="174" spans="1:65" s="2" customFormat="1" ht="24.15" customHeight="1">
      <c r="A174" s="35"/>
      <c r="B174" s="36"/>
      <c r="C174" s="188" t="s">
        <v>228</v>
      </c>
      <c r="D174" s="188" t="s">
        <v>157</v>
      </c>
      <c r="E174" s="189" t="s">
        <v>229</v>
      </c>
      <c r="F174" s="190" t="s">
        <v>230</v>
      </c>
      <c r="G174" s="191" t="s">
        <v>181</v>
      </c>
      <c r="H174" s="192">
        <v>175.6</v>
      </c>
      <c r="I174" s="193"/>
      <c r="J174" s="194">
        <f>ROUND(I174*H174,2)</f>
        <v>0</v>
      </c>
      <c r="K174" s="195"/>
      <c r="L174" s="40"/>
      <c r="M174" s="196" t="s">
        <v>1</v>
      </c>
      <c r="N174" s="197" t="s">
        <v>41</v>
      </c>
      <c r="O174" s="72"/>
      <c r="P174" s="198">
        <f>O174*H174</f>
        <v>0</v>
      </c>
      <c r="Q174" s="198">
        <v>0</v>
      </c>
      <c r="R174" s="198">
        <f>Q174*H174</f>
        <v>0</v>
      </c>
      <c r="S174" s="198">
        <v>1.4</v>
      </c>
      <c r="T174" s="199">
        <f>S174*H174</f>
        <v>245.83999999999997</v>
      </c>
      <c r="U174" s="35"/>
      <c r="V174" s="35"/>
      <c r="W174" s="35"/>
      <c r="X174" s="35"/>
      <c r="Y174" s="35"/>
      <c r="Z174" s="35"/>
      <c r="AA174" s="35"/>
      <c r="AB174" s="35"/>
      <c r="AC174" s="35"/>
      <c r="AD174" s="35"/>
      <c r="AE174" s="35"/>
      <c r="AR174" s="200" t="s">
        <v>161</v>
      </c>
      <c r="AT174" s="200" t="s">
        <v>157</v>
      </c>
      <c r="AU174" s="200" t="s">
        <v>86</v>
      </c>
      <c r="AY174" s="18" t="s">
        <v>155</v>
      </c>
      <c r="BE174" s="201">
        <f>IF(N174="základní",J174,0)</f>
        <v>0</v>
      </c>
      <c r="BF174" s="201">
        <f>IF(N174="snížená",J174,0)</f>
        <v>0</v>
      </c>
      <c r="BG174" s="201">
        <f>IF(N174="zákl. přenesená",J174,0)</f>
        <v>0</v>
      </c>
      <c r="BH174" s="201">
        <f>IF(N174="sníž. přenesená",J174,0)</f>
        <v>0</v>
      </c>
      <c r="BI174" s="201">
        <f>IF(N174="nulová",J174,0)</f>
        <v>0</v>
      </c>
      <c r="BJ174" s="18" t="s">
        <v>84</v>
      </c>
      <c r="BK174" s="201">
        <f>ROUND(I174*H174,2)</f>
        <v>0</v>
      </c>
      <c r="BL174" s="18" t="s">
        <v>161</v>
      </c>
      <c r="BM174" s="200" t="s">
        <v>231</v>
      </c>
    </row>
    <row r="175" spans="2:51" s="13" customFormat="1" ht="12">
      <c r="B175" s="202"/>
      <c r="C175" s="203"/>
      <c r="D175" s="204" t="s">
        <v>163</v>
      </c>
      <c r="E175" s="205" t="s">
        <v>1</v>
      </c>
      <c r="F175" s="206" t="s">
        <v>232</v>
      </c>
      <c r="G175" s="203"/>
      <c r="H175" s="207">
        <v>175.6</v>
      </c>
      <c r="I175" s="208"/>
      <c r="J175" s="203"/>
      <c r="K175" s="203"/>
      <c r="L175" s="209"/>
      <c r="M175" s="210"/>
      <c r="N175" s="211"/>
      <c r="O175" s="211"/>
      <c r="P175" s="211"/>
      <c r="Q175" s="211"/>
      <c r="R175" s="211"/>
      <c r="S175" s="211"/>
      <c r="T175" s="212"/>
      <c r="AT175" s="213" t="s">
        <v>163</v>
      </c>
      <c r="AU175" s="213" t="s">
        <v>86</v>
      </c>
      <c r="AV175" s="13" t="s">
        <v>86</v>
      </c>
      <c r="AW175" s="13" t="s">
        <v>32</v>
      </c>
      <c r="AX175" s="13" t="s">
        <v>84</v>
      </c>
      <c r="AY175" s="213" t="s">
        <v>155</v>
      </c>
    </row>
    <row r="176" spans="1:65" s="2" customFormat="1" ht="24.15" customHeight="1">
      <c r="A176" s="35"/>
      <c r="B176" s="36"/>
      <c r="C176" s="188" t="s">
        <v>233</v>
      </c>
      <c r="D176" s="188" t="s">
        <v>157</v>
      </c>
      <c r="E176" s="189" t="s">
        <v>234</v>
      </c>
      <c r="F176" s="190" t="s">
        <v>235</v>
      </c>
      <c r="G176" s="191" t="s">
        <v>176</v>
      </c>
      <c r="H176" s="192">
        <v>7</v>
      </c>
      <c r="I176" s="193"/>
      <c r="J176" s="194">
        <f>ROUND(I176*H176,2)</f>
        <v>0</v>
      </c>
      <c r="K176" s="195"/>
      <c r="L176" s="40"/>
      <c r="M176" s="196" t="s">
        <v>1</v>
      </c>
      <c r="N176" s="197" t="s">
        <v>41</v>
      </c>
      <c r="O176" s="72"/>
      <c r="P176" s="198">
        <f>O176*H176</f>
        <v>0</v>
      </c>
      <c r="Q176" s="198">
        <v>0</v>
      </c>
      <c r="R176" s="198">
        <f>Q176*H176</f>
        <v>0</v>
      </c>
      <c r="S176" s="198">
        <v>0.25</v>
      </c>
      <c r="T176" s="199">
        <f>S176*H176</f>
        <v>1.75</v>
      </c>
      <c r="U176" s="35"/>
      <c r="V176" s="35"/>
      <c r="W176" s="35"/>
      <c r="X176" s="35"/>
      <c r="Y176" s="35"/>
      <c r="Z176" s="35"/>
      <c r="AA176" s="35"/>
      <c r="AB176" s="35"/>
      <c r="AC176" s="35"/>
      <c r="AD176" s="35"/>
      <c r="AE176" s="35"/>
      <c r="AR176" s="200" t="s">
        <v>161</v>
      </c>
      <c r="AT176" s="200" t="s">
        <v>157</v>
      </c>
      <c r="AU176" s="200" t="s">
        <v>86</v>
      </c>
      <c r="AY176" s="18" t="s">
        <v>155</v>
      </c>
      <c r="BE176" s="201">
        <f>IF(N176="základní",J176,0)</f>
        <v>0</v>
      </c>
      <c r="BF176" s="201">
        <f>IF(N176="snížená",J176,0)</f>
        <v>0</v>
      </c>
      <c r="BG176" s="201">
        <f>IF(N176="zákl. přenesená",J176,0)</f>
        <v>0</v>
      </c>
      <c r="BH176" s="201">
        <f>IF(N176="sníž. přenesená",J176,0)</f>
        <v>0</v>
      </c>
      <c r="BI176" s="201">
        <f>IF(N176="nulová",J176,0)</f>
        <v>0</v>
      </c>
      <c r="BJ176" s="18" t="s">
        <v>84</v>
      </c>
      <c r="BK176" s="201">
        <f>ROUND(I176*H176,2)</f>
        <v>0</v>
      </c>
      <c r="BL176" s="18" t="s">
        <v>161</v>
      </c>
      <c r="BM176" s="200" t="s">
        <v>236</v>
      </c>
    </row>
    <row r="177" spans="1:65" s="2" customFormat="1" ht="16.5" customHeight="1">
      <c r="A177" s="35"/>
      <c r="B177" s="36"/>
      <c r="C177" s="188" t="s">
        <v>237</v>
      </c>
      <c r="D177" s="188" t="s">
        <v>157</v>
      </c>
      <c r="E177" s="189" t="s">
        <v>238</v>
      </c>
      <c r="F177" s="190" t="s">
        <v>239</v>
      </c>
      <c r="G177" s="191" t="s">
        <v>160</v>
      </c>
      <c r="H177" s="192">
        <v>15</v>
      </c>
      <c r="I177" s="193"/>
      <c r="J177" s="194">
        <f>ROUND(I177*H177,2)</f>
        <v>0</v>
      </c>
      <c r="K177" s="195"/>
      <c r="L177" s="40"/>
      <c r="M177" s="196" t="s">
        <v>1</v>
      </c>
      <c r="N177" s="197" t="s">
        <v>41</v>
      </c>
      <c r="O177" s="72"/>
      <c r="P177" s="198">
        <f>O177*H177</f>
        <v>0</v>
      </c>
      <c r="Q177" s="198">
        <v>0</v>
      </c>
      <c r="R177" s="198">
        <f>Q177*H177</f>
        <v>0</v>
      </c>
      <c r="S177" s="198">
        <v>0.44</v>
      </c>
      <c r="T177" s="199">
        <f>S177*H177</f>
        <v>6.6</v>
      </c>
      <c r="U177" s="35"/>
      <c r="V177" s="35"/>
      <c r="W177" s="35"/>
      <c r="X177" s="35"/>
      <c r="Y177" s="35"/>
      <c r="Z177" s="35"/>
      <c r="AA177" s="35"/>
      <c r="AB177" s="35"/>
      <c r="AC177" s="35"/>
      <c r="AD177" s="35"/>
      <c r="AE177" s="35"/>
      <c r="AR177" s="200" t="s">
        <v>161</v>
      </c>
      <c r="AT177" s="200" t="s">
        <v>157</v>
      </c>
      <c r="AU177" s="200" t="s">
        <v>86</v>
      </c>
      <c r="AY177" s="18" t="s">
        <v>155</v>
      </c>
      <c r="BE177" s="201">
        <f>IF(N177="základní",J177,0)</f>
        <v>0</v>
      </c>
      <c r="BF177" s="201">
        <f>IF(N177="snížená",J177,0)</f>
        <v>0</v>
      </c>
      <c r="BG177" s="201">
        <f>IF(N177="zákl. přenesená",J177,0)</f>
        <v>0</v>
      </c>
      <c r="BH177" s="201">
        <f>IF(N177="sníž. přenesená",J177,0)</f>
        <v>0</v>
      </c>
      <c r="BI177" s="201">
        <f>IF(N177="nulová",J177,0)</f>
        <v>0</v>
      </c>
      <c r="BJ177" s="18" t="s">
        <v>84</v>
      </c>
      <c r="BK177" s="201">
        <f>ROUND(I177*H177,2)</f>
        <v>0</v>
      </c>
      <c r="BL177" s="18" t="s">
        <v>161</v>
      </c>
      <c r="BM177" s="200" t="s">
        <v>240</v>
      </c>
    </row>
    <row r="178" spans="2:51" s="13" customFormat="1" ht="12">
      <c r="B178" s="202"/>
      <c r="C178" s="203"/>
      <c r="D178" s="204" t="s">
        <v>163</v>
      </c>
      <c r="E178" s="205" t="s">
        <v>1</v>
      </c>
      <c r="F178" s="206" t="s">
        <v>241</v>
      </c>
      <c r="G178" s="203"/>
      <c r="H178" s="207">
        <v>15</v>
      </c>
      <c r="I178" s="208"/>
      <c r="J178" s="203"/>
      <c r="K178" s="203"/>
      <c r="L178" s="209"/>
      <c r="M178" s="210"/>
      <c r="N178" s="211"/>
      <c r="O178" s="211"/>
      <c r="P178" s="211"/>
      <c r="Q178" s="211"/>
      <c r="R178" s="211"/>
      <c r="S178" s="211"/>
      <c r="T178" s="212"/>
      <c r="AT178" s="213" t="s">
        <v>163</v>
      </c>
      <c r="AU178" s="213" t="s">
        <v>86</v>
      </c>
      <c r="AV178" s="13" t="s">
        <v>86</v>
      </c>
      <c r="AW178" s="13" t="s">
        <v>32</v>
      </c>
      <c r="AX178" s="13" t="s">
        <v>84</v>
      </c>
      <c r="AY178" s="213" t="s">
        <v>155</v>
      </c>
    </row>
    <row r="179" spans="1:65" s="2" customFormat="1" ht="24.15" customHeight="1">
      <c r="A179" s="35"/>
      <c r="B179" s="36"/>
      <c r="C179" s="188" t="s">
        <v>242</v>
      </c>
      <c r="D179" s="188" t="s">
        <v>157</v>
      </c>
      <c r="E179" s="189" t="s">
        <v>243</v>
      </c>
      <c r="F179" s="190" t="s">
        <v>244</v>
      </c>
      <c r="G179" s="191" t="s">
        <v>245</v>
      </c>
      <c r="H179" s="192">
        <v>10</v>
      </c>
      <c r="I179" s="193"/>
      <c r="J179" s="194">
        <f>ROUND(I179*H179,2)</f>
        <v>0</v>
      </c>
      <c r="K179" s="195"/>
      <c r="L179" s="40"/>
      <c r="M179" s="196" t="s">
        <v>1</v>
      </c>
      <c r="N179" s="197" t="s">
        <v>41</v>
      </c>
      <c r="O179" s="72"/>
      <c r="P179" s="198">
        <f>O179*H179</f>
        <v>0</v>
      </c>
      <c r="Q179" s="198">
        <v>0</v>
      </c>
      <c r="R179" s="198">
        <f>Q179*H179</f>
        <v>0</v>
      </c>
      <c r="S179" s="198">
        <v>0.0657</v>
      </c>
      <c r="T179" s="199">
        <f>S179*H179</f>
        <v>0.6569999999999999</v>
      </c>
      <c r="U179" s="35"/>
      <c r="V179" s="35"/>
      <c r="W179" s="35"/>
      <c r="X179" s="35"/>
      <c r="Y179" s="35"/>
      <c r="Z179" s="35"/>
      <c r="AA179" s="35"/>
      <c r="AB179" s="35"/>
      <c r="AC179" s="35"/>
      <c r="AD179" s="35"/>
      <c r="AE179" s="35"/>
      <c r="AR179" s="200" t="s">
        <v>161</v>
      </c>
      <c r="AT179" s="200" t="s">
        <v>157</v>
      </c>
      <c r="AU179" s="200" t="s">
        <v>86</v>
      </c>
      <c r="AY179" s="18" t="s">
        <v>155</v>
      </c>
      <c r="BE179" s="201">
        <f>IF(N179="základní",J179,0)</f>
        <v>0</v>
      </c>
      <c r="BF179" s="201">
        <f>IF(N179="snížená",J179,0)</f>
        <v>0</v>
      </c>
      <c r="BG179" s="201">
        <f>IF(N179="zákl. přenesená",J179,0)</f>
        <v>0</v>
      </c>
      <c r="BH179" s="201">
        <f>IF(N179="sníž. přenesená",J179,0)</f>
        <v>0</v>
      </c>
      <c r="BI179" s="201">
        <f>IF(N179="nulová",J179,0)</f>
        <v>0</v>
      </c>
      <c r="BJ179" s="18" t="s">
        <v>84</v>
      </c>
      <c r="BK179" s="201">
        <f>ROUND(I179*H179,2)</f>
        <v>0</v>
      </c>
      <c r="BL179" s="18" t="s">
        <v>161</v>
      </c>
      <c r="BM179" s="200" t="s">
        <v>246</v>
      </c>
    </row>
    <row r="180" spans="1:65" s="2" customFormat="1" ht="24.15" customHeight="1">
      <c r="A180" s="35"/>
      <c r="B180" s="36"/>
      <c r="C180" s="188" t="s">
        <v>247</v>
      </c>
      <c r="D180" s="188" t="s">
        <v>157</v>
      </c>
      <c r="E180" s="189" t="s">
        <v>248</v>
      </c>
      <c r="F180" s="190" t="s">
        <v>249</v>
      </c>
      <c r="G180" s="191" t="s">
        <v>176</v>
      </c>
      <c r="H180" s="192">
        <v>25</v>
      </c>
      <c r="I180" s="193"/>
      <c r="J180" s="194">
        <f>ROUND(I180*H180,2)</f>
        <v>0</v>
      </c>
      <c r="K180" s="195"/>
      <c r="L180" s="40"/>
      <c r="M180" s="196" t="s">
        <v>1</v>
      </c>
      <c r="N180" s="197" t="s">
        <v>41</v>
      </c>
      <c r="O180" s="72"/>
      <c r="P180" s="198">
        <f>O180*H180</f>
        <v>0</v>
      </c>
      <c r="Q180" s="198">
        <v>0</v>
      </c>
      <c r="R180" s="198">
        <f>Q180*H180</f>
        <v>0</v>
      </c>
      <c r="S180" s="198">
        <v>0.00248</v>
      </c>
      <c r="T180" s="199">
        <f>S180*H180</f>
        <v>0.062</v>
      </c>
      <c r="U180" s="35"/>
      <c r="V180" s="35"/>
      <c r="W180" s="35"/>
      <c r="X180" s="35"/>
      <c r="Y180" s="35"/>
      <c r="Z180" s="35"/>
      <c r="AA180" s="35"/>
      <c r="AB180" s="35"/>
      <c r="AC180" s="35"/>
      <c r="AD180" s="35"/>
      <c r="AE180" s="35"/>
      <c r="AR180" s="200" t="s">
        <v>161</v>
      </c>
      <c r="AT180" s="200" t="s">
        <v>157</v>
      </c>
      <c r="AU180" s="200" t="s">
        <v>86</v>
      </c>
      <c r="AY180" s="18" t="s">
        <v>155</v>
      </c>
      <c r="BE180" s="201">
        <f>IF(N180="základní",J180,0)</f>
        <v>0</v>
      </c>
      <c r="BF180" s="201">
        <f>IF(N180="snížená",J180,0)</f>
        <v>0</v>
      </c>
      <c r="BG180" s="201">
        <f>IF(N180="zákl. přenesená",J180,0)</f>
        <v>0</v>
      </c>
      <c r="BH180" s="201">
        <f>IF(N180="sníž. přenesená",J180,0)</f>
        <v>0</v>
      </c>
      <c r="BI180" s="201">
        <f>IF(N180="nulová",J180,0)</f>
        <v>0</v>
      </c>
      <c r="BJ180" s="18" t="s">
        <v>84</v>
      </c>
      <c r="BK180" s="201">
        <f>ROUND(I180*H180,2)</f>
        <v>0</v>
      </c>
      <c r="BL180" s="18" t="s">
        <v>161</v>
      </c>
      <c r="BM180" s="200" t="s">
        <v>250</v>
      </c>
    </row>
    <row r="181" spans="1:65" s="2" customFormat="1" ht="16.5" customHeight="1">
      <c r="A181" s="35"/>
      <c r="B181" s="36"/>
      <c r="C181" s="188" t="s">
        <v>8</v>
      </c>
      <c r="D181" s="188" t="s">
        <v>157</v>
      </c>
      <c r="E181" s="189" t="s">
        <v>251</v>
      </c>
      <c r="F181" s="190" t="s">
        <v>252</v>
      </c>
      <c r="G181" s="191" t="s">
        <v>176</v>
      </c>
      <c r="H181" s="192">
        <v>18</v>
      </c>
      <c r="I181" s="193"/>
      <c r="J181" s="194">
        <f>ROUND(I181*H181,2)</f>
        <v>0</v>
      </c>
      <c r="K181" s="195"/>
      <c r="L181" s="40"/>
      <c r="M181" s="196" t="s">
        <v>1</v>
      </c>
      <c r="N181" s="197" t="s">
        <v>41</v>
      </c>
      <c r="O181" s="72"/>
      <c r="P181" s="198">
        <f>O181*H181</f>
        <v>0</v>
      </c>
      <c r="Q181" s="198">
        <v>0</v>
      </c>
      <c r="R181" s="198">
        <f>Q181*H181</f>
        <v>0</v>
      </c>
      <c r="S181" s="198">
        <v>0.00925</v>
      </c>
      <c r="T181" s="199">
        <f>S181*H181</f>
        <v>0.16649999999999998</v>
      </c>
      <c r="U181" s="35"/>
      <c r="V181" s="35"/>
      <c r="W181" s="35"/>
      <c r="X181" s="35"/>
      <c r="Y181" s="35"/>
      <c r="Z181" s="35"/>
      <c r="AA181" s="35"/>
      <c r="AB181" s="35"/>
      <c r="AC181" s="35"/>
      <c r="AD181" s="35"/>
      <c r="AE181" s="35"/>
      <c r="AR181" s="200" t="s">
        <v>161</v>
      </c>
      <c r="AT181" s="200" t="s">
        <v>157</v>
      </c>
      <c r="AU181" s="200" t="s">
        <v>86</v>
      </c>
      <c r="AY181" s="18" t="s">
        <v>155</v>
      </c>
      <c r="BE181" s="201">
        <f>IF(N181="základní",J181,0)</f>
        <v>0</v>
      </c>
      <c r="BF181" s="201">
        <f>IF(N181="snížená",J181,0)</f>
        <v>0</v>
      </c>
      <c r="BG181" s="201">
        <f>IF(N181="zákl. přenesená",J181,0)</f>
        <v>0</v>
      </c>
      <c r="BH181" s="201">
        <f>IF(N181="sníž. přenesená",J181,0)</f>
        <v>0</v>
      </c>
      <c r="BI181" s="201">
        <f>IF(N181="nulová",J181,0)</f>
        <v>0</v>
      </c>
      <c r="BJ181" s="18" t="s">
        <v>84</v>
      </c>
      <c r="BK181" s="201">
        <f>ROUND(I181*H181,2)</f>
        <v>0</v>
      </c>
      <c r="BL181" s="18" t="s">
        <v>161</v>
      </c>
      <c r="BM181" s="200" t="s">
        <v>253</v>
      </c>
    </row>
    <row r="182" spans="2:51" s="13" customFormat="1" ht="12">
      <c r="B182" s="202"/>
      <c r="C182" s="203"/>
      <c r="D182" s="204" t="s">
        <v>163</v>
      </c>
      <c r="E182" s="205" t="s">
        <v>1</v>
      </c>
      <c r="F182" s="206" t="s">
        <v>254</v>
      </c>
      <c r="G182" s="203"/>
      <c r="H182" s="207">
        <v>18</v>
      </c>
      <c r="I182" s="208"/>
      <c r="J182" s="203"/>
      <c r="K182" s="203"/>
      <c r="L182" s="209"/>
      <c r="M182" s="210"/>
      <c r="N182" s="211"/>
      <c r="O182" s="211"/>
      <c r="P182" s="211"/>
      <c r="Q182" s="211"/>
      <c r="R182" s="211"/>
      <c r="S182" s="211"/>
      <c r="T182" s="212"/>
      <c r="AT182" s="213" t="s">
        <v>163</v>
      </c>
      <c r="AU182" s="213" t="s">
        <v>86</v>
      </c>
      <c r="AV182" s="13" t="s">
        <v>86</v>
      </c>
      <c r="AW182" s="13" t="s">
        <v>32</v>
      </c>
      <c r="AX182" s="13" t="s">
        <v>84</v>
      </c>
      <c r="AY182" s="213" t="s">
        <v>155</v>
      </c>
    </row>
    <row r="183" spans="1:65" s="2" customFormat="1" ht="24.15" customHeight="1">
      <c r="A183" s="35"/>
      <c r="B183" s="36"/>
      <c r="C183" s="188" t="s">
        <v>255</v>
      </c>
      <c r="D183" s="188" t="s">
        <v>157</v>
      </c>
      <c r="E183" s="189" t="s">
        <v>256</v>
      </c>
      <c r="F183" s="190" t="s">
        <v>257</v>
      </c>
      <c r="G183" s="191" t="s">
        <v>258</v>
      </c>
      <c r="H183" s="192">
        <v>32.375</v>
      </c>
      <c r="I183" s="193"/>
      <c r="J183" s="194">
        <f>ROUND(I183*H183,2)</f>
        <v>0</v>
      </c>
      <c r="K183" s="195"/>
      <c r="L183" s="40"/>
      <c r="M183" s="196" t="s">
        <v>1</v>
      </c>
      <c r="N183" s="197" t="s">
        <v>41</v>
      </c>
      <c r="O183" s="72"/>
      <c r="P183" s="198">
        <f>O183*H183</f>
        <v>0</v>
      </c>
      <c r="Q183" s="198">
        <v>0</v>
      </c>
      <c r="R183" s="198">
        <f>Q183*H183</f>
        <v>0</v>
      </c>
      <c r="S183" s="198">
        <v>1</v>
      </c>
      <c r="T183" s="199">
        <f>S183*H183</f>
        <v>32.375</v>
      </c>
      <c r="U183" s="35"/>
      <c r="V183" s="35"/>
      <c r="W183" s="35"/>
      <c r="X183" s="35"/>
      <c r="Y183" s="35"/>
      <c r="Z183" s="35"/>
      <c r="AA183" s="35"/>
      <c r="AB183" s="35"/>
      <c r="AC183" s="35"/>
      <c r="AD183" s="35"/>
      <c r="AE183" s="35"/>
      <c r="AR183" s="200" t="s">
        <v>161</v>
      </c>
      <c r="AT183" s="200" t="s">
        <v>157</v>
      </c>
      <c r="AU183" s="200" t="s">
        <v>86</v>
      </c>
      <c r="AY183" s="18" t="s">
        <v>155</v>
      </c>
      <c r="BE183" s="201">
        <f>IF(N183="základní",J183,0)</f>
        <v>0</v>
      </c>
      <c r="BF183" s="201">
        <f>IF(N183="snížená",J183,0)</f>
        <v>0</v>
      </c>
      <c r="BG183" s="201">
        <f>IF(N183="zákl. přenesená",J183,0)</f>
        <v>0</v>
      </c>
      <c r="BH183" s="201">
        <f>IF(N183="sníž. přenesená",J183,0)</f>
        <v>0</v>
      </c>
      <c r="BI183" s="201">
        <f>IF(N183="nulová",J183,0)</f>
        <v>0</v>
      </c>
      <c r="BJ183" s="18" t="s">
        <v>84</v>
      </c>
      <c r="BK183" s="201">
        <f>ROUND(I183*H183,2)</f>
        <v>0</v>
      </c>
      <c r="BL183" s="18" t="s">
        <v>161</v>
      </c>
      <c r="BM183" s="200" t="s">
        <v>259</v>
      </c>
    </row>
    <row r="184" spans="2:51" s="14" customFormat="1" ht="12">
      <c r="B184" s="214"/>
      <c r="C184" s="215"/>
      <c r="D184" s="204" t="s">
        <v>163</v>
      </c>
      <c r="E184" s="216" t="s">
        <v>1</v>
      </c>
      <c r="F184" s="217" t="s">
        <v>260</v>
      </c>
      <c r="G184" s="215"/>
      <c r="H184" s="216" t="s">
        <v>1</v>
      </c>
      <c r="I184" s="218"/>
      <c r="J184" s="215"/>
      <c r="K184" s="215"/>
      <c r="L184" s="219"/>
      <c r="M184" s="220"/>
      <c r="N184" s="221"/>
      <c r="O184" s="221"/>
      <c r="P184" s="221"/>
      <c r="Q184" s="221"/>
      <c r="R184" s="221"/>
      <c r="S184" s="221"/>
      <c r="T184" s="222"/>
      <c r="AT184" s="223" t="s">
        <v>163</v>
      </c>
      <c r="AU184" s="223" t="s">
        <v>86</v>
      </c>
      <c r="AV184" s="14" t="s">
        <v>84</v>
      </c>
      <c r="AW184" s="14" t="s">
        <v>32</v>
      </c>
      <c r="AX184" s="14" t="s">
        <v>76</v>
      </c>
      <c r="AY184" s="223" t="s">
        <v>155</v>
      </c>
    </row>
    <row r="185" spans="2:51" s="13" customFormat="1" ht="12">
      <c r="B185" s="202"/>
      <c r="C185" s="203"/>
      <c r="D185" s="204" t="s">
        <v>163</v>
      </c>
      <c r="E185" s="205" t="s">
        <v>1</v>
      </c>
      <c r="F185" s="206" t="s">
        <v>261</v>
      </c>
      <c r="G185" s="203"/>
      <c r="H185" s="207">
        <v>15.75</v>
      </c>
      <c r="I185" s="208"/>
      <c r="J185" s="203"/>
      <c r="K185" s="203"/>
      <c r="L185" s="209"/>
      <c r="M185" s="210"/>
      <c r="N185" s="211"/>
      <c r="O185" s="211"/>
      <c r="P185" s="211"/>
      <c r="Q185" s="211"/>
      <c r="R185" s="211"/>
      <c r="S185" s="211"/>
      <c r="T185" s="212"/>
      <c r="AT185" s="213" t="s">
        <v>163</v>
      </c>
      <c r="AU185" s="213" t="s">
        <v>86</v>
      </c>
      <c r="AV185" s="13" t="s">
        <v>86</v>
      </c>
      <c r="AW185" s="13" t="s">
        <v>32</v>
      </c>
      <c r="AX185" s="13" t="s">
        <v>76</v>
      </c>
      <c r="AY185" s="213" t="s">
        <v>155</v>
      </c>
    </row>
    <row r="186" spans="2:51" s="13" customFormat="1" ht="12">
      <c r="B186" s="202"/>
      <c r="C186" s="203"/>
      <c r="D186" s="204" t="s">
        <v>163</v>
      </c>
      <c r="E186" s="205" t="s">
        <v>1</v>
      </c>
      <c r="F186" s="206" t="s">
        <v>262</v>
      </c>
      <c r="G186" s="203"/>
      <c r="H186" s="207">
        <v>1.8</v>
      </c>
      <c r="I186" s="208"/>
      <c r="J186" s="203"/>
      <c r="K186" s="203"/>
      <c r="L186" s="209"/>
      <c r="M186" s="210"/>
      <c r="N186" s="211"/>
      <c r="O186" s="211"/>
      <c r="P186" s="211"/>
      <c r="Q186" s="211"/>
      <c r="R186" s="211"/>
      <c r="S186" s="211"/>
      <c r="T186" s="212"/>
      <c r="AT186" s="213" t="s">
        <v>163</v>
      </c>
      <c r="AU186" s="213" t="s">
        <v>86</v>
      </c>
      <c r="AV186" s="13" t="s">
        <v>86</v>
      </c>
      <c r="AW186" s="13" t="s">
        <v>32</v>
      </c>
      <c r="AX186" s="13" t="s">
        <v>76</v>
      </c>
      <c r="AY186" s="213" t="s">
        <v>155</v>
      </c>
    </row>
    <row r="187" spans="2:51" s="14" customFormat="1" ht="12">
      <c r="B187" s="214"/>
      <c r="C187" s="215"/>
      <c r="D187" s="204" t="s">
        <v>163</v>
      </c>
      <c r="E187" s="216" t="s">
        <v>1</v>
      </c>
      <c r="F187" s="217" t="s">
        <v>263</v>
      </c>
      <c r="G187" s="215"/>
      <c r="H187" s="216" t="s">
        <v>1</v>
      </c>
      <c r="I187" s="218"/>
      <c r="J187" s="215"/>
      <c r="K187" s="215"/>
      <c r="L187" s="219"/>
      <c r="M187" s="220"/>
      <c r="N187" s="221"/>
      <c r="O187" s="221"/>
      <c r="P187" s="221"/>
      <c r="Q187" s="221"/>
      <c r="R187" s="221"/>
      <c r="S187" s="221"/>
      <c r="T187" s="222"/>
      <c r="AT187" s="223" t="s">
        <v>163</v>
      </c>
      <c r="AU187" s="223" t="s">
        <v>86</v>
      </c>
      <c r="AV187" s="14" t="s">
        <v>84</v>
      </c>
      <c r="AW187" s="14" t="s">
        <v>32</v>
      </c>
      <c r="AX187" s="14" t="s">
        <v>76</v>
      </c>
      <c r="AY187" s="223" t="s">
        <v>155</v>
      </c>
    </row>
    <row r="188" spans="2:51" s="13" customFormat="1" ht="12">
      <c r="B188" s="202"/>
      <c r="C188" s="203"/>
      <c r="D188" s="204" t="s">
        <v>163</v>
      </c>
      <c r="E188" s="205" t="s">
        <v>1</v>
      </c>
      <c r="F188" s="206" t="s">
        <v>264</v>
      </c>
      <c r="G188" s="203"/>
      <c r="H188" s="207">
        <v>0.75</v>
      </c>
      <c r="I188" s="208"/>
      <c r="J188" s="203"/>
      <c r="K188" s="203"/>
      <c r="L188" s="209"/>
      <c r="M188" s="210"/>
      <c r="N188" s="211"/>
      <c r="O188" s="211"/>
      <c r="P188" s="211"/>
      <c r="Q188" s="211"/>
      <c r="R188" s="211"/>
      <c r="S188" s="211"/>
      <c r="T188" s="212"/>
      <c r="AT188" s="213" t="s">
        <v>163</v>
      </c>
      <c r="AU188" s="213" t="s">
        <v>86</v>
      </c>
      <c r="AV188" s="13" t="s">
        <v>86</v>
      </c>
      <c r="AW188" s="13" t="s">
        <v>32</v>
      </c>
      <c r="AX188" s="13" t="s">
        <v>76</v>
      </c>
      <c r="AY188" s="213" t="s">
        <v>155</v>
      </c>
    </row>
    <row r="189" spans="2:51" s="14" customFormat="1" ht="12">
      <c r="B189" s="214"/>
      <c r="C189" s="215"/>
      <c r="D189" s="204" t="s">
        <v>163</v>
      </c>
      <c r="E189" s="216" t="s">
        <v>1</v>
      </c>
      <c r="F189" s="217" t="s">
        <v>265</v>
      </c>
      <c r="G189" s="215"/>
      <c r="H189" s="216" t="s">
        <v>1</v>
      </c>
      <c r="I189" s="218"/>
      <c r="J189" s="215"/>
      <c r="K189" s="215"/>
      <c r="L189" s="219"/>
      <c r="M189" s="220"/>
      <c r="N189" s="221"/>
      <c r="O189" s="221"/>
      <c r="P189" s="221"/>
      <c r="Q189" s="221"/>
      <c r="R189" s="221"/>
      <c r="S189" s="221"/>
      <c r="T189" s="222"/>
      <c r="AT189" s="223" t="s">
        <v>163</v>
      </c>
      <c r="AU189" s="223" t="s">
        <v>86</v>
      </c>
      <c r="AV189" s="14" t="s">
        <v>84</v>
      </c>
      <c r="AW189" s="14" t="s">
        <v>32</v>
      </c>
      <c r="AX189" s="14" t="s">
        <v>76</v>
      </c>
      <c r="AY189" s="223" t="s">
        <v>155</v>
      </c>
    </row>
    <row r="190" spans="2:51" s="13" customFormat="1" ht="12">
      <c r="B190" s="202"/>
      <c r="C190" s="203"/>
      <c r="D190" s="204" t="s">
        <v>163</v>
      </c>
      <c r="E190" s="205" t="s">
        <v>1</v>
      </c>
      <c r="F190" s="206" t="s">
        <v>266</v>
      </c>
      <c r="G190" s="203"/>
      <c r="H190" s="207">
        <v>0.2</v>
      </c>
      <c r="I190" s="208"/>
      <c r="J190" s="203"/>
      <c r="K190" s="203"/>
      <c r="L190" s="209"/>
      <c r="M190" s="210"/>
      <c r="N190" s="211"/>
      <c r="O190" s="211"/>
      <c r="P190" s="211"/>
      <c r="Q190" s="211"/>
      <c r="R190" s="211"/>
      <c r="S190" s="211"/>
      <c r="T190" s="212"/>
      <c r="AT190" s="213" t="s">
        <v>163</v>
      </c>
      <c r="AU190" s="213" t="s">
        <v>86</v>
      </c>
      <c r="AV190" s="13" t="s">
        <v>86</v>
      </c>
      <c r="AW190" s="13" t="s">
        <v>32</v>
      </c>
      <c r="AX190" s="13" t="s">
        <v>76</v>
      </c>
      <c r="AY190" s="213" t="s">
        <v>155</v>
      </c>
    </row>
    <row r="191" spans="2:51" s="14" customFormat="1" ht="12">
      <c r="B191" s="214"/>
      <c r="C191" s="215"/>
      <c r="D191" s="204" t="s">
        <v>163</v>
      </c>
      <c r="E191" s="216" t="s">
        <v>1</v>
      </c>
      <c r="F191" s="217" t="s">
        <v>267</v>
      </c>
      <c r="G191" s="215"/>
      <c r="H191" s="216" t="s">
        <v>1</v>
      </c>
      <c r="I191" s="218"/>
      <c r="J191" s="215"/>
      <c r="K191" s="215"/>
      <c r="L191" s="219"/>
      <c r="M191" s="220"/>
      <c r="N191" s="221"/>
      <c r="O191" s="221"/>
      <c r="P191" s="221"/>
      <c r="Q191" s="221"/>
      <c r="R191" s="221"/>
      <c r="S191" s="221"/>
      <c r="T191" s="222"/>
      <c r="AT191" s="223" t="s">
        <v>163</v>
      </c>
      <c r="AU191" s="223" t="s">
        <v>86</v>
      </c>
      <c r="AV191" s="14" t="s">
        <v>84</v>
      </c>
      <c r="AW191" s="14" t="s">
        <v>32</v>
      </c>
      <c r="AX191" s="14" t="s">
        <v>76</v>
      </c>
      <c r="AY191" s="223" t="s">
        <v>155</v>
      </c>
    </row>
    <row r="192" spans="2:51" s="13" customFormat="1" ht="12">
      <c r="B192" s="202"/>
      <c r="C192" s="203"/>
      <c r="D192" s="204" t="s">
        <v>163</v>
      </c>
      <c r="E192" s="205" t="s">
        <v>1</v>
      </c>
      <c r="F192" s="206" t="s">
        <v>268</v>
      </c>
      <c r="G192" s="203"/>
      <c r="H192" s="207">
        <v>1.2</v>
      </c>
      <c r="I192" s="208"/>
      <c r="J192" s="203"/>
      <c r="K192" s="203"/>
      <c r="L192" s="209"/>
      <c r="M192" s="210"/>
      <c r="N192" s="211"/>
      <c r="O192" s="211"/>
      <c r="P192" s="211"/>
      <c r="Q192" s="211"/>
      <c r="R192" s="211"/>
      <c r="S192" s="211"/>
      <c r="T192" s="212"/>
      <c r="AT192" s="213" t="s">
        <v>163</v>
      </c>
      <c r="AU192" s="213" t="s">
        <v>86</v>
      </c>
      <c r="AV192" s="13" t="s">
        <v>86</v>
      </c>
      <c r="AW192" s="13" t="s">
        <v>32</v>
      </c>
      <c r="AX192" s="13" t="s">
        <v>76</v>
      </c>
      <c r="AY192" s="213" t="s">
        <v>155</v>
      </c>
    </row>
    <row r="193" spans="2:51" s="13" customFormat="1" ht="12">
      <c r="B193" s="202"/>
      <c r="C193" s="203"/>
      <c r="D193" s="204" t="s">
        <v>163</v>
      </c>
      <c r="E193" s="205" t="s">
        <v>1</v>
      </c>
      <c r="F193" s="206" t="s">
        <v>269</v>
      </c>
      <c r="G193" s="203"/>
      <c r="H193" s="207">
        <v>1.875</v>
      </c>
      <c r="I193" s="208"/>
      <c r="J193" s="203"/>
      <c r="K193" s="203"/>
      <c r="L193" s="209"/>
      <c r="M193" s="210"/>
      <c r="N193" s="211"/>
      <c r="O193" s="211"/>
      <c r="P193" s="211"/>
      <c r="Q193" s="211"/>
      <c r="R193" s="211"/>
      <c r="S193" s="211"/>
      <c r="T193" s="212"/>
      <c r="AT193" s="213" t="s">
        <v>163</v>
      </c>
      <c r="AU193" s="213" t="s">
        <v>86</v>
      </c>
      <c r="AV193" s="13" t="s">
        <v>86</v>
      </c>
      <c r="AW193" s="13" t="s">
        <v>32</v>
      </c>
      <c r="AX193" s="13" t="s">
        <v>76</v>
      </c>
      <c r="AY193" s="213" t="s">
        <v>155</v>
      </c>
    </row>
    <row r="194" spans="2:51" s="13" customFormat="1" ht="12">
      <c r="B194" s="202"/>
      <c r="C194" s="203"/>
      <c r="D194" s="204" t="s">
        <v>163</v>
      </c>
      <c r="E194" s="205" t="s">
        <v>1</v>
      </c>
      <c r="F194" s="206" t="s">
        <v>270</v>
      </c>
      <c r="G194" s="203"/>
      <c r="H194" s="207">
        <v>0.825</v>
      </c>
      <c r="I194" s="208"/>
      <c r="J194" s="203"/>
      <c r="K194" s="203"/>
      <c r="L194" s="209"/>
      <c r="M194" s="210"/>
      <c r="N194" s="211"/>
      <c r="O194" s="211"/>
      <c r="P194" s="211"/>
      <c r="Q194" s="211"/>
      <c r="R194" s="211"/>
      <c r="S194" s="211"/>
      <c r="T194" s="212"/>
      <c r="AT194" s="213" t="s">
        <v>163</v>
      </c>
      <c r="AU194" s="213" t="s">
        <v>86</v>
      </c>
      <c r="AV194" s="13" t="s">
        <v>86</v>
      </c>
      <c r="AW194" s="13" t="s">
        <v>32</v>
      </c>
      <c r="AX194" s="13" t="s">
        <v>76</v>
      </c>
      <c r="AY194" s="213" t="s">
        <v>155</v>
      </c>
    </row>
    <row r="195" spans="2:51" s="13" customFormat="1" ht="12">
      <c r="B195" s="202"/>
      <c r="C195" s="203"/>
      <c r="D195" s="204" t="s">
        <v>163</v>
      </c>
      <c r="E195" s="205" t="s">
        <v>1</v>
      </c>
      <c r="F195" s="206" t="s">
        <v>271</v>
      </c>
      <c r="G195" s="203"/>
      <c r="H195" s="207">
        <v>1.05</v>
      </c>
      <c r="I195" s="208"/>
      <c r="J195" s="203"/>
      <c r="K195" s="203"/>
      <c r="L195" s="209"/>
      <c r="M195" s="210"/>
      <c r="N195" s="211"/>
      <c r="O195" s="211"/>
      <c r="P195" s="211"/>
      <c r="Q195" s="211"/>
      <c r="R195" s="211"/>
      <c r="S195" s="211"/>
      <c r="T195" s="212"/>
      <c r="AT195" s="213" t="s">
        <v>163</v>
      </c>
      <c r="AU195" s="213" t="s">
        <v>86</v>
      </c>
      <c r="AV195" s="13" t="s">
        <v>86</v>
      </c>
      <c r="AW195" s="13" t="s">
        <v>32</v>
      </c>
      <c r="AX195" s="13" t="s">
        <v>76</v>
      </c>
      <c r="AY195" s="213" t="s">
        <v>155</v>
      </c>
    </row>
    <row r="196" spans="2:51" s="13" customFormat="1" ht="12">
      <c r="B196" s="202"/>
      <c r="C196" s="203"/>
      <c r="D196" s="204" t="s">
        <v>163</v>
      </c>
      <c r="E196" s="205" t="s">
        <v>1</v>
      </c>
      <c r="F196" s="206" t="s">
        <v>272</v>
      </c>
      <c r="G196" s="203"/>
      <c r="H196" s="207">
        <v>3.45</v>
      </c>
      <c r="I196" s="208"/>
      <c r="J196" s="203"/>
      <c r="K196" s="203"/>
      <c r="L196" s="209"/>
      <c r="M196" s="210"/>
      <c r="N196" s="211"/>
      <c r="O196" s="211"/>
      <c r="P196" s="211"/>
      <c r="Q196" s="211"/>
      <c r="R196" s="211"/>
      <c r="S196" s="211"/>
      <c r="T196" s="212"/>
      <c r="AT196" s="213" t="s">
        <v>163</v>
      </c>
      <c r="AU196" s="213" t="s">
        <v>86</v>
      </c>
      <c r="AV196" s="13" t="s">
        <v>86</v>
      </c>
      <c r="AW196" s="13" t="s">
        <v>32</v>
      </c>
      <c r="AX196" s="13" t="s">
        <v>76</v>
      </c>
      <c r="AY196" s="213" t="s">
        <v>155</v>
      </c>
    </row>
    <row r="197" spans="2:51" s="13" customFormat="1" ht="12">
      <c r="B197" s="202"/>
      <c r="C197" s="203"/>
      <c r="D197" s="204" t="s">
        <v>163</v>
      </c>
      <c r="E197" s="205" t="s">
        <v>1</v>
      </c>
      <c r="F197" s="206" t="s">
        <v>273</v>
      </c>
      <c r="G197" s="203"/>
      <c r="H197" s="207">
        <v>5.475</v>
      </c>
      <c r="I197" s="208"/>
      <c r="J197" s="203"/>
      <c r="K197" s="203"/>
      <c r="L197" s="209"/>
      <c r="M197" s="210"/>
      <c r="N197" s="211"/>
      <c r="O197" s="211"/>
      <c r="P197" s="211"/>
      <c r="Q197" s="211"/>
      <c r="R197" s="211"/>
      <c r="S197" s="211"/>
      <c r="T197" s="212"/>
      <c r="AT197" s="213" t="s">
        <v>163</v>
      </c>
      <c r="AU197" s="213" t="s">
        <v>86</v>
      </c>
      <c r="AV197" s="13" t="s">
        <v>86</v>
      </c>
      <c r="AW197" s="13" t="s">
        <v>32</v>
      </c>
      <c r="AX197" s="13" t="s">
        <v>76</v>
      </c>
      <c r="AY197" s="213" t="s">
        <v>155</v>
      </c>
    </row>
    <row r="198" spans="2:51" s="16" customFormat="1" ht="12">
      <c r="B198" s="235"/>
      <c r="C198" s="236"/>
      <c r="D198" s="204" t="s">
        <v>163</v>
      </c>
      <c r="E198" s="237" t="s">
        <v>1</v>
      </c>
      <c r="F198" s="238" t="s">
        <v>206</v>
      </c>
      <c r="G198" s="236"/>
      <c r="H198" s="239">
        <v>32.375</v>
      </c>
      <c r="I198" s="240"/>
      <c r="J198" s="236"/>
      <c r="K198" s="236"/>
      <c r="L198" s="241"/>
      <c r="M198" s="242"/>
      <c r="N198" s="243"/>
      <c r="O198" s="243"/>
      <c r="P198" s="243"/>
      <c r="Q198" s="243"/>
      <c r="R198" s="243"/>
      <c r="S198" s="243"/>
      <c r="T198" s="244"/>
      <c r="AT198" s="245" t="s">
        <v>163</v>
      </c>
      <c r="AU198" s="245" t="s">
        <v>86</v>
      </c>
      <c r="AV198" s="16" t="s">
        <v>161</v>
      </c>
      <c r="AW198" s="16" t="s">
        <v>32</v>
      </c>
      <c r="AX198" s="16" t="s">
        <v>84</v>
      </c>
      <c r="AY198" s="245" t="s">
        <v>155</v>
      </c>
    </row>
    <row r="199" spans="1:65" s="2" customFormat="1" ht="24.15" customHeight="1">
      <c r="A199" s="35"/>
      <c r="B199" s="36"/>
      <c r="C199" s="188" t="s">
        <v>274</v>
      </c>
      <c r="D199" s="188" t="s">
        <v>157</v>
      </c>
      <c r="E199" s="189" t="s">
        <v>275</v>
      </c>
      <c r="F199" s="190" t="s">
        <v>276</v>
      </c>
      <c r="G199" s="191" t="s">
        <v>181</v>
      </c>
      <c r="H199" s="192">
        <v>5.7</v>
      </c>
      <c r="I199" s="193"/>
      <c r="J199" s="194">
        <f>ROUND(I199*H199,2)</f>
        <v>0</v>
      </c>
      <c r="K199" s="195"/>
      <c r="L199" s="40"/>
      <c r="M199" s="196" t="s">
        <v>1</v>
      </c>
      <c r="N199" s="197" t="s">
        <v>41</v>
      </c>
      <c r="O199" s="72"/>
      <c r="P199" s="198">
        <f>O199*H199</f>
        <v>0</v>
      </c>
      <c r="Q199" s="198">
        <v>0</v>
      </c>
      <c r="R199" s="198">
        <f>Q199*H199</f>
        <v>0</v>
      </c>
      <c r="S199" s="198">
        <v>2.004</v>
      </c>
      <c r="T199" s="199">
        <f>S199*H199</f>
        <v>11.4228</v>
      </c>
      <c r="U199" s="35"/>
      <c r="V199" s="35"/>
      <c r="W199" s="35"/>
      <c r="X199" s="35"/>
      <c r="Y199" s="35"/>
      <c r="Z199" s="35"/>
      <c r="AA199" s="35"/>
      <c r="AB199" s="35"/>
      <c r="AC199" s="35"/>
      <c r="AD199" s="35"/>
      <c r="AE199" s="35"/>
      <c r="AR199" s="200" t="s">
        <v>161</v>
      </c>
      <c r="AT199" s="200" t="s">
        <v>157</v>
      </c>
      <c r="AU199" s="200" t="s">
        <v>86</v>
      </c>
      <c r="AY199" s="18" t="s">
        <v>155</v>
      </c>
      <c r="BE199" s="201">
        <f>IF(N199="základní",J199,0)</f>
        <v>0</v>
      </c>
      <c r="BF199" s="201">
        <f>IF(N199="snížená",J199,0)</f>
        <v>0</v>
      </c>
      <c r="BG199" s="201">
        <f>IF(N199="zákl. přenesená",J199,0)</f>
        <v>0</v>
      </c>
      <c r="BH199" s="201">
        <f>IF(N199="sníž. přenesená",J199,0)</f>
        <v>0</v>
      </c>
      <c r="BI199" s="201">
        <f>IF(N199="nulová",J199,0)</f>
        <v>0</v>
      </c>
      <c r="BJ199" s="18" t="s">
        <v>84</v>
      </c>
      <c r="BK199" s="201">
        <f>ROUND(I199*H199,2)</f>
        <v>0</v>
      </c>
      <c r="BL199" s="18" t="s">
        <v>161</v>
      </c>
      <c r="BM199" s="200" t="s">
        <v>277</v>
      </c>
    </row>
    <row r="200" spans="2:51" s="13" customFormat="1" ht="12">
      <c r="B200" s="202"/>
      <c r="C200" s="203"/>
      <c r="D200" s="204" t="s">
        <v>163</v>
      </c>
      <c r="E200" s="205" t="s">
        <v>1</v>
      </c>
      <c r="F200" s="206" t="s">
        <v>278</v>
      </c>
      <c r="G200" s="203"/>
      <c r="H200" s="207">
        <v>5.7</v>
      </c>
      <c r="I200" s="208"/>
      <c r="J200" s="203"/>
      <c r="K200" s="203"/>
      <c r="L200" s="209"/>
      <c r="M200" s="210"/>
      <c r="N200" s="211"/>
      <c r="O200" s="211"/>
      <c r="P200" s="211"/>
      <c r="Q200" s="211"/>
      <c r="R200" s="211"/>
      <c r="S200" s="211"/>
      <c r="T200" s="212"/>
      <c r="AT200" s="213" t="s">
        <v>163</v>
      </c>
      <c r="AU200" s="213" t="s">
        <v>86</v>
      </c>
      <c r="AV200" s="13" t="s">
        <v>86</v>
      </c>
      <c r="AW200" s="13" t="s">
        <v>32</v>
      </c>
      <c r="AX200" s="13" t="s">
        <v>84</v>
      </c>
      <c r="AY200" s="213" t="s">
        <v>155</v>
      </c>
    </row>
    <row r="201" spans="1:65" s="2" customFormat="1" ht="24.15" customHeight="1">
      <c r="A201" s="35"/>
      <c r="B201" s="36"/>
      <c r="C201" s="188" t="s">
        <v>279</v>
      </c>
      <c r="D201" s="188" t="s">
        <v>157</v>
      </c>
      <c r="E201" s="189" t="s">
        <v>280</v>
      </c>
      <c r="F201" s="190" t="s">
        <v>281</v>
      </c>
      <c r="G201" s="191" t="s">
        <v>181</v>
      </c>
      <c r="H201" s="192">
        <v>355</v>
      </c>
      <c r="I201" s="193"/>
      <c r="J201" s="194">
        <f>ROUND(I201*H201,2)</f>
        <v>0</v>
      </c>
      <c r="K201" s="195"/>
      <c r="L201" s="40"/>
      <c r="M201" s="196" t="s">
        <v>1</v>
      </c>
      <c r="N201" s="197" t="s">
        <v>41</v>
      </c>
      <c r="O201" s="72"/>
      <c r="P201" s="198">
        <f>O201*H201</f>
        <v>0</v>
      </c>
      <c r="Q201" s="198">
        <v>0.0001</v>
      </c>
      <c r="R201" s="198">
        <f>Q201*H201</f>
        <v>0.035500000000000004</v>
      </c>
      <c r="S201" s="198">
        <v>2.41</v>
      </c>
      <c r="T201" s="199">
        <f>S201*H201</f>
        <v>855.5500000000001</v>
      </c>
      <c r="U201" s="35"/>
      <c r="V201" s="35"/>
      <c r="W201" s="35"/>
      <c r="X201" s="35"/>
      <c r="Y201" s="35"/>
      <c r="Z201" s="35"/>
      <c r="AA201" s="35"/>
      <c r="AB201" s="35"/>
      <c r="AC201" s="35"/>
      <c r="AD201" s="35"/>
      <c r="AE201" s="35"/>
      <c r="AR201" s="200" t="s">
        <v>161</v>
      </c>
      <c r="AT201" s="200" t="s">
        <v>157</v>
      </c>
      <c r="AU201" s="200" t="s">
        <v>86</v>
      </c>
      <c r="AY201" s="18" t="s">
        <v>155</v>
      </c>
      <c r="BE201" s="201">
        <f>IF(N201="základní",J201,0)</f>
        <v>0</v>
      </c>
      <c r="BF201" s="201">
        <f>IF(N201="snížená",J201,0)</f>
        <v>0</v>
      </c>
      <c r="BG201" s="201">
        <f>IF(N201="zákl. přenesená",J201,0)</f>
        <v>0</v>
      </c>
      <c r="BH201" s="201">
        <f>IF(N201="sníž. přenesená",J201,0)</f>
        <v>0</v>
      </c>
      <c r="BI201" s="201">
        <f>IF(N201="nulová",J201,0)</f>
        <v>0</v>
      </c>
      <c r="BJ201" s="18" t="s">
        <v>84</v>
      </c>
      <c r="BK201" s="201">
        <f>ROUND(I201*H201,2)</f>
        <v>0</v>
      </c>
      <c r="BL201" s="18" t="s">
        <v>161</v>
      </c>
      <c r="BM201" s="200" t="s">
        <v>282</v>
      </c>
    </row>
    <row r="202" spans="2:51" s="13" customFormat="1" ht="12">
      <c r="B202" s="202"/>
      <c r="C202" s="203"/>
      <c r="D202" s="204" t="s">
        <v>163</v>
      </c>
      <c r="E202" s="205" t="s">
        <v>1</v>
      </c>
      <c r="F202" s="206" t="s">
        <v>283</v>
      </c>
      <c r="G202" s="203"/>
      <c r="H202" s="207">
        <v>355</v>
      </c>
      <c r="I202" s="208"/>
      <c r="J202" s="203"/>
      <c r="K202" s="203"/>
      <c r="L202" s="209"/>
      <c r="M202" s="210"/>
      <c r="N202" s="211"/>
      <c r="O202" s="211"/>
      <c r="P202" s="211"/>
      <c r="Q202" s="211"/>
      <c r="R202" s="211"/>
      <c r="S202" s="211"/>
      <c r="T202" s="212"/>
      <c r="AT202" s="213" t="s">
        <v>163</v>
      </c>
      <c r="AU202" s="213" t="s">
        <v>86</v>
      </c>
      <c r="AV202" s="13" t="s">
        <v>86</v>
      </c>
      <c r="AW202" s="13" t="s">
        <v>32</v>
      </c>
      <c r="AX202" s="13" t="s">
        <v>84</v>
      </c>
      <c r="AY202" s="213" t="s">
        <v>155</v>
      </c>
    </row>
    <row r="203" spans="1:65" s="2" customFormat="1" ht="24.15" customHeight="1">
      <c r="A203" s="35"/>
      <c r="B203" s="36"/>
      <c r="C203" s="188" t="s">
        <v>284</v>
      </c>
      <c r="D203" s="188" t="s">
        <v>157</v>
      </c>
      <c r="E203" s="189" t="s">
        <v>285</v>
      </c>
      <c r="F203" s="190" t="s">
        <v>286</v>
      </c>
      <c r="G203" s="191" t="s">
        <v>181</v>
      </c>
      <c r="H203" s="192">
        <v>86</v>
      </c>
      <c r="I203" s="193"/>
      <c r="J203" s="194">
        <f>ROUND(I203*H203,2)</f>
        <v>0</v>
      </c>
      <c r="K203" s="195"/>
      <c r="L203" s="40"/>
      <c r="M203" s="196" t="s">
        <v>1</v>
      </c>
      <c r="N203" s="197" t="s">
        <v>41</v>
      </c>
      <c r="O203" s="72"/>
      <c r="P203" s="198">
        <f>O203*H203</f>
        <v>0</v>
      </c>
      <c r="Q203" s="198">
        <v>0</v>
      </c>
      <c r="R203" s="198">
        <f>Q203*H203</f>
        <v>0</v>
      </c>
      <c r="S203" s="198">
        <v>2.2</v>
      </c>
      <c r="T203" s="199">
        <f>S203*H203</f>
        <v>189.20000000000002</v>
      </c>
      <c r="U203" s="35"/>
      <c r="V203" s="35"/>
      <c r="W203" s="35"/>
      <c r="X203" s="35"/>
      <c r="Y203" s="35"/>
      <c r="Z203" s="35"/>
      <c r="AA203" s="35"/>
      <c r="AB203" s="35"/>
      <c r="AC203" s="35"/>
      <c r="AD203" s="35"/>
      <c r="AE203" s="35"/>
      <c r="AR203" s="200" t="s">
        <v>161</v>
      </c>
      <c r="AT203" s="200" t="s">
        <v>157</v>
      </c>
      <c r="AU203" s="200" t="s">
        <v>86</v>
      </c>
      <c r="AY203" s="18" t="s">
        <v>155</v>
      </c>
      <c r="BE203" s="201">
        <f>IF(N203="základní",J203,0)</f>
        <v>0</v>
      </c>
      <c r="BF203" s="201">
        <f>IF(N203="snížená",J203,0)</f>
        <v>0</v>
      </c>
      <c r="BG203" s="201">
        <f>IF(N203="zákl. přenesená",J203,0)</f>
        <v>0</v>
      </c>
      <c r="BH203" s="201">
        <f>IF(N203="sníž. přenesená",J203,0)</f>
        <v>0</v>
      </c>
      <c r="BI203" s="201">
        <f>IF(N203="nulová",J203,0)</f>
        <v>0</v>
      </c>
      <c r="BJ203" s="18" t="s">
        <v>84</v>
      </c>
      <c r="BK203" s="201">
        <f>ROUND(I203*H203,2)</f>
        <v>0</v>
      </c>
      <c r="BL203" s="18" t="s">
        <v>161</v>
      </c>
      <c r="BM203" s="200" t="s">
        <v>287</v>
      </c>
    </row>
    <row r="204" spans="2:51" s="13" customFormat="1" ht="12">
      <c r="B204" s="202"/>
      <c r="C204" s="203"/>
      <c r="D204" s="204" t="s">
        <v>163</v>
      </c>
      <c r="E204" s="205" t="s">
        <v>1</v>
      </c>
      <c r="F204" s="206" t="s">
        <v>288</v>
      </c>
      <c r="G204" s="203"/>
      <c r="H204" s="207">
        <v>86</v>
      </c>
      <c r="I204" s="208"/>
      <c r="J204" s="203"/>
      <c r="K204" s="203"/>
      <c r="L204" s="209"/>
      <c r="M204" s="210"/>
      <c r="N204" s="211"/>
      <c r="O204" s="211"/>
      <c r="P204" s="211"/>
      <c r="Q204" s="211"/>
      <c r="R204" s="211"/>
      <c r="S204" s="211"/>
      <c r="T204" s="212"/>
      <c r="AT204" s="213" t="s">
        <v>163</v>
      </c>
      <c r="AU204" s="213" t="s">
        <v>86</v>
      </c>
      <c r="AV204" s="13" t="s">
        <v>86</v>
      </c>
      <c r="AW204" s="13" t="s">
        <v>32</v>
      </c>
      <c r="AX204" s="13" t="s">
        <v>84</v>
      </c>
      <c r="AY204" s="213" t="s">
        <v>155</v>
      </c>
    </row>
    <row r="205" spans="1:65" s="2" customFormat="1" ht="16.5" customHeight="1">
      <c r="A205" s="35"/>
      <c r="B205" s="36"/>
      <c r="C205" s="188" t="s">
        <v>289</v>
      </c>
      <c r="D205" s="188" t="s">
        <v>157</v>
      </c>
      <c r="E205" s="189" t="s">
        <v>290</v>
      </c>
      <c r="F205" s="190" t="s">
        <v>291</v>
      </c>
      <c r="G205" s="191" t="s">
        <v>292</v>
      </c>
      <c r="H205" s="192">
        <v>5</v>
      </c>
      <c r="I205" s="193"/>
      <c r="J205" s="194">
        <f>ROUND(I205*H205,2)</f>
        <v>0</v>
      </c>
      <c r="K205" s="195"/>
      <c r="L205" s="40"/>
      <c r="M205" s="196" t="s">
        <v>1</v>
      </c>
      <c r="N205" s="197" t="s">
        <v>41</v>
      </c>
      <c r="O205" s="72"/>
      <c r="P205" s="198">
        <f>O205*H205</f>
        <v>0</v>
      </c>
      <c r="Q205" s="198">
        <v>0</v>
      </c>
      <c r="R205" s="198">
        <f>Q205*H205</f>
        <v>0</v>
      </c>
      <c r="S205" s="198">
        <v>0.1</v>
      </c>
      <c r="T205" s="199">
        <f>S205*H205</f>
        <v>0.5</v>
      </c>
      <c r="U205" s="35"/>
      <c r="V205" s="35"/>
      <c r="W205" s="35"/>
      <c r="X205" s="35"/>
      <c r="Y205" s="35"/>
      <c r="Z205" s="35"/>
      <c r="AA205" s="35"/>
      <c r="AB205" s="35"/>
      <c r="AC205" s="35"/>
      <c r="AD205" s="35"/>
      <c r="AE205" s="35"/>
      <c r="AR205" s="200" t="s">
        <v>161</v>
      </c>
      <c r="AT205" s="200" t="s">
        <v>157</v>
      </c>
      <c r="AU205" s="200" t="s">
        <v>86</v>
      </c>
      <c r="AY205" s="18" t="s">
        <v>155</v>
      </c>
      <c r="BE205" s="201">
        <f>IF(N205="základní",J205,0)</f>
        <v>0</v>
      </c>
      <c r="BF205" s="201">
        <f>IF(N205="snížená",J205,0)</f>
        <v>0</v>
      </c>
      <c r="BG205" s="201">
        <f>IF(N205="zákl. přenesená",J205,0)</f>
        <v>0</v>
      </c>
      <c r="BH205" s="201">
        <f>IF(N205="sníž. přenesená",J205,0)</f>
        <v>0</v>
      </c>
      <c r="BI205" s="201">
        <f>IF(N205="nulová",J205,0)</f>
        <v>0</v>
      </c>
      <c r="BJ205" s="18" t="s">
        <v>84</v>
      </c>
      <c r="BK205" s="201">
        <f>ROUND(I205*H205,2)</f>
        <v>0</v>
      </c>
      <c r="BL205" s="18" t="s">
        <v>161</v>
      </c>
      <c r="BM205" s="200" t="s">
        <v>293</v>
      </c>
    </row>
    <row r="206" spans="1:65" s="2" customFormat="1" ht="16.5" customHeight="1">
      <c r="A206" s="35"/>
      <c r="B206" s="36"/>
      <c r="C206" s="188" t="s">
        <v>7</v>
      </c>
      <c r="D206" s="188" t="s">
        <v>157</v>
      </c>
      <c r="E206" s="189" t="s">
        <v>294</v>
      </c>
      <c r="F206" s="190" t="s">
        <v>295</v>
      </c>
      <c r="G206" s="191" t="s">
        <v>292</v>
      </c>
      <c r="H206" s="192">
        <v>1</v>
      </c>
      <c r="I206" s="193"/>
      <c r="J206" s="194">
        <f>ROUND(I206*H206,2)</f>
        <v>0</v>
      </c>
      <c r="K206" s="195"/>
      <c r="L206" s="40"/>
      <c r="M206" s="196" t="s">
        <v>1</v>
      </c>
      <c r="N206" s="197" t="s">
        <v>41</v>
      </c>
      <c r="O206" s="72"/>
      <c r="P206" s="198">
        <f>O206*H206</f>
        <v>0</v>
      </c>
      <c r="Q206" s="198">
        <v>0</v>
      </c>
      <c r="R206" s="198">
        <f>Q206*H206</f>
        <v>0</v>
      </c>
      <c r="S206" s="198">
        <v>0.03</v>
      </c>
      <c r="T206" s="199">
        <f>S206*H206</f>
        <v>0.03</v>
      </c>
      <c r="U206" s="35"/>
      <c r="V206" s="35"/>
      <c r="W206" s="35"/>
      <c r="X206" s="35"/>
      <c r="Y206" s="35"/>
      <c r="Z206" s="35"/>
      <c r="AA206" s="35"/>
      <c r="AB206" s="35"/>
      <c r="AC206" s="35"/>
      <c r="AD206" s="35"/>
      <c r="AE206" s="35"/>
      <c r="AR206" s="200" t="s">
        <v>161</v>
      </c>
      <c r="AT206" s="200" t="s">
        <v>157</v>
      </c>
      <c r="AU206" s="200" t="s">
        <v>86</v>
      </c>
      <c r="AY206" s="18" t="s">
        <v>155</v>
      </c>
      <c r="BE206" s="201">
        <f>IF(N206="základní",J206,0)</f>
        <v>0</v>
      </c>
      <c r="BF206" s="201">
        <f>IF(N206="snížená",J206,0)</f>
        <v>0</v>
      </c>
      <c r="BG206" s="201">
        <f>IF(N206="zákl. přenesená",J206,0)</f>
        <v>0</v>
      </c>
      <c r="BH206" s="201">
        <f>IF(N206="sníž. přenesená",J206,0)</f>
        <v>0</v>
      </c>
      <c r="BI206" s="201">
        <f>IF(N206="nulová",J206,0)</f>
        <v>0</v>
      </c>
      <c r="BJ206" s="18" t="s">
        <v>84</v>
      </c>
      <c r="BK206" s="201">
        <f>ROUND(I206*H206,2)</f>
        <v>0</v>
      </c>
      <c r="BL206" s="18" t="s">
        <v>161</v>
      </c>
      <c r="BM206" s="200" t="s">
        <v>296</v>
      </c>
    </row>
    <row r="207" spans="1:65" s="2" customFormat="1" ht="16.5" customHeight="1">
      <c r="A207" s="35"/>
      <c r="B207" s="36"/>
      <c r="C207" s="188" t="s">
        <v>297</v>
      </c>
      <c r="D207" s="188" t="s">
        <v>157</v>
      </c>
      <c r="E207" s="189" t="s">
        <v>298</v>
      </c>
      <c r="F207" s="190" t="s">
        <v>299</v>
      </c>
      <c r="G207" s="191" t="s">
        <v>300</v>
      </c>
      <c r="H207" s="192">
        <v>1</v>
      </c>
      <c r="I207" s="193"/>
      <c r="J207" s="194">
        <f>ROUND(I207*H207,2)</f>
        <v>0</v>
      </c>
      <c r="K207" s="195"/>
      <c r="L207" s="40"/>
      <c r="M207" s="196" t="s">
        <v>1</v>
      </c>
      <c r="N207" s="197" t="s">
        <v>41</v>
      </c>
      <c r="O207" s="72"/>
      <c r="P207" s="198">
        <f>O207*H207</f>
        <v>0</v>
      </c>
      <c r="Q207" s="198">
        <v>0</v>
      </c>
      <c r="R207" s="198">
        <f>Q207*H207</f>
        <v>0</v>
      </c>
      <c r="S207" s="198">
        <v>0</v>
      </c>
      <c r="T207" s="199">
        <f>S207*H207</f>
        <v>0</v>
      </c>
      <c r="U207" s="35"/>
      <c r="V207" s="35"/>
      <c r="W207" s="35"/>
      <c r="X207" s="35"/>
      <c r="Y207" s="35"/>
      <c r="Z207" s="35"/>
      <c r="AA207" s="35"/>
      <c r="AB207" s="35"/>
      <c r="AC207" s="35"/>
      <c r="AD207" s="35"/>
      <c r="AE207" s="35"/>
      <c r="AR207" s="200" t="s">
        <v>161</v>
      </c>
      <c r="AT207" s="200" t="s">
        <v>157</v>
      </c>
      <c r="AU207" s="200" t="s">
        <v>86</v>
      </c>
      <c r="AY207" s="18" t="s">
        <v>155</v>
      </c>
      <c r="BE207" s="201">
        <f>IF(N207="základní",J207,0)</f>
        <v>0</v>
      </c>
      <c r="BF207" s="201">
        <f>IF(N207="snížená",J207,0)</f>
        <v>0</v>
      </c>
      <c r="BG207" s="201">
        <f>IF(N207="zákl. přenesená",J207,0)</f>
        <v>0</v>
      </c>
      <c r="BH207" s="201">
        <f>IF(N207="sníž. přenesená",J207,0)</f>
        <v>0</v>
      </c>
      <c r="BI207" s="201">
        <f>IF(N207="nulová",J207,0)</f>
        <v>0</v>
      </c>
      <c r="BJ207" s="18" t="s">
        <v>84</v>
      </c>
      <c r="BK207" s="201">
        <f>ROUND(I207*H207,2)</f>
        <v>0</v>
      </c>
      <c r="BL207" s="18" t="s">
        <v>161</v>
      </c>
      <c r="BM207" s="200" t="s">
        <v>301</v>
      </c>
    </row>
    <row r="208" spans="2:63" s="12" customFormat="1" ht="22.8" customHeight="1">
      <c r="B208" s="172"/>
      <c r="C208" s="173"/>
      <c r="D208" s="174" t="s">
        <v>75</v>
      </c>
      <c r="E208" s="186" t="s">
        <v>302</v>
      </c>
      <c r="F208" s="186" t="s">
        <v>303</v>
      </c>
      <c r="G208" s="173"/>
      <c r="H208" s="173"/>
      <c r="I208" s="176"/>
      <c r="J208" s="187">
        <f>BK208</f>
        <v>0</v>
      </c>
      <c r="K208" s="173"/>
      <c r="L208" s="178"/>
      <c r="M208" s="179"/>
      <c r="N208" s="180"/>
      <c r="O208" s="180"/>
      <c r="P208" s="181">
        <f>SUM(P209:P220)</f>
        <v>0</v>
      </c>
      <c r="Q208" s="180"/>
      <c r="R208" s="181">
        <f>SUM(R209:R220)</f>
        <v>0</v>
      </c>
      <c r="S208" s="180"/>
      <c r="T208" s="182">
        <f>SUM(T209:T220)</f>
        <v>0</v>
      </c>
      <c r="AR208" s="183" t="s">
        <v>84</v>
      </c>
      <c r="AT208" s="184" t="s">
        <v>75</v>
      </c>
      <c r="AU208" s="184" t="s">
        <v>84</v>
      </c>
      <c r="AY208" s="183" t="s">
        <v>155</v>
      </c>
      <c r="BK208" s="185">
        <f>SUM(BK209:BK220)</f>
        <v>0</v>
      </c>
    </row>
    <row r="209" spans="1:65" s="2" customFormat="1" ht="24.15" customHeight="1">
      <c r="A209" s="35"/>
      <c r="B209" s="36"/>
      <c r="C209" s="188" t="s">
        <v>304</v>
      </c>
      <c r="D209" s="188" t="s">
        <v>157</v>
      </c>
      <c r="E209" s="189" t="s">
        <v>305</v>
      </c>
      <c r="F209" s="190" t="s">
        <v>306</v>
      </c>
      <c r="G209" s="191" t="s">
        <v>258</v>
      </c>
      <c r="H209" s="192">
        <v>2393.069</v>
      </c>
      <c r="I209" s="193"/>
      <c r="J209" s="194">
        <f>ROUND(I209*H209,2)</f>
        <v>0</v>
      </c>
      <c r="K209" s="195"/>
      <c r="L209" s="40"/>
      <c r="M209" s="196" t="s">
        <v>1</v>
      </c>
      <c r="N209" s="197" t="s">
        <v>41</v>
      </c>
      <c r="O209" s="72"/>
      <c r="P209" s="198">
        <f>O209*H209</f>
        <v>0</v>
      </c>
      <c r="Q209" s="198">
        <v>0</v>
      </c>
      <c r="R209" s="198">
        <f>Q209*H209</f>
        <v>0</v>
      </c>
      <c r="S209" s="198">
        <v>0</v>
      </c>
      <c r="T209" s="199">
        <f>S209*H209</f>
        <v>0</v>
      </c>
      <c r="U209" s="35"/>
      <c r="V209" s="35"/>
      <c r="W209" s="35"/>
      <c r="X209" s="35"/>
      <c r="Y209" s="35"/>
      <c r="Z209" s="35"/>
      <c r="AA209" s="35"/>
      <c r="AB209" s="35"/>
      <c r="AC209" s="35"/>
      <c r="AD209" s="35"/>
      <c r="AE209" s="35"/>
      <c r="AR209" s="200" t="s">
        <v>161</v>
      </c>
      <c r="AT209" s="200" t="s">
        <v>157</v>
      </c>
      <c r="AU209" s="200" t="s">
        <v>86</v>
      </c>
      <c r="AY209" s="18" t="s">
        <v>155</v>
      </c>
      <c r="BE209" s="201">
        <f>IF(N209="základní",J209,0)</f>
        <v>0</v>
      </c>
      <c r="BF209" s="201">
        <f>IF(N209="snížená",J209,0)</f>
        <v>0</v>
      </c>
      <c r="BG209" s="201">
        <f>IF(N209="zákl. přenesená",J209,0)</f>
        <v>0</v>
      </c>
      <c r="BH209" s="201">
        <f>IF(N209="sníž. přenesená",J209,0)</f>
        <v>0</v>
      </c>
      <c r="BI209" s="201">
        <f>IF(N209="nulová",J209,0)</f>
        <v>0</v>
      </c>
      <c r="BJ209" s="18" t="s">
        <v>84</v>
      </c>
      <c r="BK209" s="201">
        <f>ROUND(I209*H209,2)</f>
        <v>0</v>
      </c>
      <c r="BL209" s="18" t="s">
        <v>161</v>
      </c>
      <c r="BM209" s="200" t="s">
        <v>307</v>
      </c>
    </row>
    <row r="210" spans="1:65" s="2" customFormat="1" ht="24.15" customHeight="1">
      <c r="A210" s="35"/>
      <c r="B210" s="36"/>
      <c r="C210" s="188" t="s">
        <v>308</v>
      </c>
      <c r="D210" s="188" t="s">
        <v>157</v>
      </c>
      <c r="E210" s="189" t="s">
        <v>309</v>
      </c>
      <c r="F210" s="190" t="s">
        <v>310</v>
      </c>
      <c r="G210" s="191" t="s">
        <v>258</v>
      </c>
      <c r="H210" s="192">
        <v>2393.069</v>
      </c>
      <c r="I210" s="193"/>
      <c r="J210" s="194">
        <f>ROUND(I210*H210,2)</f>
        <v>0</v>
      </c>
      <c r="K210" s="195"/>
      <c r="L210" s="40"/>
      <c r="M210" s="196" t="s">
        <v>1</v>
      </c>
      <c r="N210" s="197" t="s">
        <v>41</v>
      </c>
      <c r="O210" s="72"/>
      <c r="P210" s="198">
        <f>O210*H210</f>
        <v>0</v>
      </c>
      <c r="Q210" s="198">
        <v>0</v>
      </c>
      <c r="R210" s="198">
        <f>Q210*H210</f>
        <v>0</v>
      </c>
      <c r="S210" s="198">
        <v>0</v>
      </c>
      <c r="T210" s="199">
        <f>S210*H210</f>
        <v>0</v>
      </c>
      <c r="U210" s="35"/>
      <c r="V210" s="35"/>
      <c r="W210" s="35"/>
      <c r="X210" s="35"/>
      <c r="Y210" s="35"/>
      <c r="Z210" s="35"/>
      <c r="AA210" s="35"/>
      <c r="AB210" s="35"/>
      <c r="AC210" s="35"/>
      <c r="AD210" s="35"/>
      <c r="AE210" s="35"/>
      <c r="AR210" s="200" t="s">
        <v>161</v>
      </c>
      <c r="AT210" s="200" t="s">
        <v>157</v>
      </c>
      <c r="AU210" s="200" t="s">
        <v>86</v>
      </c>
      <c r="AY210" s="18" t="s">
        <v>155</v>
      </c>
      <c r="BE210" s="201">
        <f>IF(N210="základní",J210,0)</f>
        <v>0</v>
      </c>
      <c r="BF210" s="201">
        <f>IF(N210="snížená",J210,0)</f>
        <v>0</v>
      </c>
      <c r="BG210" s="201">
        <f>IF(N210="zákl. přenesená",J210,0)</f>
        <v>0</v>
      </c>
      <c r="BH210" s="201">
        <f>IF(N210="sníž. přenesená",J210,0)</f>
        <v>0</v>
      </c>
      <c r="BI210" s="201">
        <f>IF(N210="nulová",J210,0)</f>
        <v>0</v>
      </c>
      <c r="BJ210" s="18" t="s">
        <v>84</v>
      </c>
      <c r="BK210" s="201">
        <f>ROUND(I210*H210,2)</f>
        <v>0</v>
      </c>
      <c r="BL210" s="18" t="s">
        <v>161</v>
      </c>
      <c r="BM210" s="200" t="s">
        <v>311</v>
      </c>
    </row>
    <row r="211" spans="1:65" s="2" customFormat="1" ht="24.15" customHeight="1">
      <c r="A211" s="35"/>
      <c r="B211" s="36"/>
      <c r="C211" s="188" t="s">
        <v>312</v>
      </c>
      <c r="D211" s="188" t="s">
        <v>157</v>
      </c>
      <c r="E211" s="189" t="s">
        <v>313</v>
      </c>
      <c r="F211" s="190" t="s">
        <v>314</v>
      </c>
      <c r="G211" s="191" t="s">
        <v>258</v>
      </c>
      <c r="H211" s="192">
        <v>45468.311</v>
      </c>
      <c r="I211" s="193"/>
      <c r="J211" s="194">
        <f>ROUND(I211*H211,2)</f>
        <v>0</v>
      </c>
      <c r="K211" s="195"/>
      <c r="L211" s="40"/>
      <c r="M211" s="196" t="s">
        <v>1</v>
      </c>
      <c r="N211" s="197" t="s">
        <v>41</v>
      </c>
      <c r="O211" s="72"/>
      <c r="P211" s="198">
        <f>O211*H211</f>
        <v>0</v>
      </c>
      <c r="Q211" s="198">
        <v>0</v>
      </c>
      <c r="R211" s="198">
        <f>Q211*H211</f>
        <v>0</v>
      </c>
      <c r="S211" s="198">
        <v>0</v>
      </c>
      <c r="T211" s="199">
        <f>S211*H211</f>
        <v>0</v>
      </c>
      <c r="U211" s="35"/>
      <c r="V211" s="35"/>
      <c r="W211" s="35"/>
      <c r="X211" s="35"/>
      <c r="Y211" s="35"/>
      <c r="Z211" s="35"/>
      <c r="AA211" s="35"/>
      <c r="AB211" s="35"/>
      <c r="AC211" s="35"/>
      <c r="AD211" s="35"/>
      <c r="AE211" s="35"/>
      <c r="AR211" s="200" t="s">
        <v>161</v>
      </c>
      <c r="AT211" s="200" t="s">
        <v>157</v>
      </c>
      <c r="AU211" s="200" t="s">
        <v>86</v>
      </c>
      <c r="AY211" s="18" t="s">
        <v>155</v>
      </c>
      <c r="BE211" s="201">
        <f>IF(N211="základní",J211,0)</f>
        <v>0</v>
      </c>
      <c r="BF211" s="201">
        <f>IF(N211="snížená",J211,0)</f>
        <v>0</v>
      </c>
      <c r="BG211" s="201">
        <f>IF(N211="zákl. přenesená",J211,0)</f>
        <v>0</v>
      </c>
      <c r="BH211" s="201">
        <f>IF(N211="sníž. přenesená",J211,0)</f>
        <v>0</v>
      </c>
      <c r="BI211" s="201">
        <f>IF(N211="nulová",J211,0)</f>
        <v>0</v>
      </c>
      <c r="BJ211" s="18" t="s">
        <v>84</v>
      </c>
      <c r="BK211" s="201">
        <f>ROUND(I211*H211,2)</f>
        <v>0</v>
      </c>
      <c r="BL211" s="18" t="s">
        <v>161</v>
      </c>
      <c r="BM211" s="200" t="s">
        <v>315</v>
      </c>
    </row>
    <row r="212" spans="2:51" s="13" customFormat="1" ht="12">
      <c r="B212" s="202"/>
      <c r="C212" s="203"/>
      <c r="D212" s="204" t="s">
        <v>163</v>
      </c>
      <c r="E212" s="205" t="s">
        <v>1</v>
      </c>
      <c r="F212" s="206" t="s">
        <v>316</v>
      </c>
      <c r="G212" s="203"/>
      <c r="H212" s="207">
        <v>45468.311</v>
      </c>
      <c r="I212" s="208"/>
      <c r="J212" s="203"/>
      <c r="K212" s="203"/>
      <c r="L212" s="209"/>
      <c r="M212" s="210"/>
      <c r="N212" s="211"/>
      <c r="O212" s="211"/>
      <c r="P212" s="211"/>
      <c r="Q212" s="211"/>
      <c r="R212" s="211"/>
      <c r="S212" s="211"/>
      <c r="T212" s="212"/>
      <c r="AT212" s="213" t="s">
        <v>163</v>
      </c>
      <c r="AU212" s="213" t="s">
        <v>86</v>
      </c>
      <c r="AV212" s="13" t="s">
        <v>86</v>
      </c>
      <c r="AW212" s="13" t="s">
        <v>32</v>
      </c>
      <c r="AX212" s="13" t="s">
        <v>84</v>
      </c>
      <c r="AY212" s="213" t="s">
        <v>155</v>
      </c>
    </row>
    <row r="213" spans="1:65" s="2" customFormat="1" ht="16.5" customHeight="1">
      <c r="A213" s="35"/>
      <c r="B213" s="36"/>
      <c r="C213" s="188" t="s">
        <v>317</v>
      </c>
      <c r="D213" s="188" t="s">
        <v>157</v>
      </c>
      <c r="E213" s="189" t="s">
        <v>318</v>
      </c>
      <c r="F213" s="190" t="s">
        <v>319</v>
      </c>
      <c r="G213" s="191" t="s">
        <v>258</v>
      </c>
      <c r="H213" s="192">
        <v>45.661</v>
      </c>
      <c r="I213" s="193"/>
      <c r="J213" s="194">
        <f>ROUND(I213*H213,2)</f>
        <v>0</v>
      </c>
      <c r="K213" s="195"/>
      <c r="L213" s="40"/>
      <c r="M213" s="196" t="s">
        <v>1</v>
      </c>
      <c r="N213" s="197" t="s">
        <v>41</v>
      </c>
      <c r="O213" s="72"/>
      <c r="P213" s="198">
        <f>O213*H213</f>
        <v>0</v>
      </c>
      <c r="Q213" s="198">
        <v>0</v>
      </c>
      <c r="R213" s="198">
        <f>Q213*H213</f>
        <v>0</v>
      </c>
      <c r="S213" s="198">
        <v>0</v>
      </c>
      <c r="T213" s="199">
        <f>S213*H213</f>
        <v>0</v>
      </c>
      <c r="U213" s="35"/>
      <c r="V213" s="35"/>
      <c r="W213" s="35"/>
      <c r="X213" s="35"/>
      <c r="Y213" s="35"/>
      <c r="Z213" s="35"/>
      <c r="AA213" s="35"/>
      <c r="AB213" s="35"/>
      <c r="AC213" s="35"/>
      <c r="AD213" s="35"/>
      <c r="AE213" s="35"/>
      <c r="AR213" s="200" t="s">
        <v>161</v>
      </c>
      <c r="AT213" s="200" t="s">
        <v>157</v>
      </c>
      <c r="AU213" s="200" t="s">
        <v>86</v>
      </c>
      <c r="AY213" s="18" t="s">
        <v>155</v>
      </c>
      <c r="BE213" s="201">
        <f>IF(N213="základní",J213,0)</f>
        <v>0</v>
      </c>
      <c r="BF213" s="201">
        <f>IF(N213="snížená",J213,0)</f>
        <v>0</v>
      </c>
      <c r="BG213" s="201">
        <f>IF(N213="zákl. přenesená",J213,0)</f>
        <v>0</v>
      </c>
      <c r="BH213" s="201">
        <f>IF(N213="sníž. přenesená",J213,0)</f>
        <v>0</v>
      </c>
      <c r="BI213" s="201">
        <f>IF(N213="nulová",J213,0)</f>
        <v>0</v>
      </c>
      <c r="BJ213" s="18" t="s">
        <v>84</v>
      </c>
      <c r="BK213" s="201">
        <f>ROUND(I213*H213,2)</f>
        <v>0</v>
      </c>
      <c r="BL213" s="18" t="s">
        <v>161</v>
      </c>
      <c r="BM213" s="200" t="s">
        <v>320</v>
      </c>
    </row>
    <row r="214" spans="2:51" s="14" customFormat="1" ht="20.4">
      <c r="B214" s="214"/>
      <c r="C214" s="215"/>
      <c r="D214" s="204" t="s">
        <v>163</v>
      </c>
      <c r="E214" s="216" t="s">
        <v>1</v>
      </c>
      <c r="F214" s="217" t="s">
        <v>321</v>
      </c>
      <c r="G214" s="215"/>
      <c r="H214" s="216" t="s">
        <v>1</v>
      </c>
      <c r="I214" s="218"/>
      <c r="J214" s="215"/>
      <c r="K214" s="215"/>
      <c r="L214" s="219"/>
      <c r="M214" s="220"/>
      <c r="N214" s="221"/>
      <c r="O214" s="221"/>
      <c r="P214" s="221"/>
      <c r="Q214" s="221"/>
      <c r="R214" s="221"/>
      <c r="S214" s="221"/>
      <c r="T214" s="222"/>
      <c r="AT214" s="223" t="s">
        <v>163</v>
      </c>
      <c r="AU214" s="223" t="s">
        <v>86</v>
      </c>
      <c r="AV214" s="14" t="s">
        <v>84</v>
      </c>
      <c r="AW214" s="14" t="s">
        <v>32</v>
      </c>
      <c r="AX214" s="14" t="s">
        <v>76</v>
      </c>
      <c r="AY214" s="223" t="s">
        <v>155</v>
      </c>
    </row>
    <row r="215" spans="2:51" s="13" customFormat="1" ht="12">
      <c r="B215" s="202"/>
      <c r="C215" s="203"/>
      <c r="D215" s="204" t="s">
        <v>163</v>
      </c>
      <c r="E215" s="205" t="s">
        <v>1</v>
      </c>
      <c r="F215" s="206" t="s">
        <v>322</v>
      </c>
      <c r="G215" s="203"/>
      <c r="H215" s="207">
        <v>45.661</v>
      </c>
      <c r="I215" s="208"/>
      <c r="J215" s="203"/>
      <c r="K215" s="203"/>
      <c r="L215" s="209"/>
      <c r="M215" s="210"/>
      <c r="N215" s="211"/>
      <c r="O215" s="211"/>
      <c r="P215" s="211"/>
      <c r="Q215" s="211"/>
      <c r="R215" s="211"/>
      <c r="S215" s="211"/>
      <c r="T215" s="212"/>
      <c r="AT215" s="213" t="s">
        <v>163</v>
      </c>
      <c r="AU215" s="213" t="s">
        <v>86</v>
      </c>
      <c r="AV215" s="13" t="s">
        <v>86</v>
      </c>
      <c r="AW215" s="13" t="s">
        <v>32</v>
      </c>
      <c r="AX215" s="13" t="s">
        <v>84</v>
      </c>
      <c r="AY215" s="213" t="s">
        <v>155</v>
      </c>
    </row>
    <row r="216" spans="1:65" s="2" customFormat="1" ht="33" customHeight="1">
      <c r="A216" s="35"/>
      <c r="B216" s="36"/>
      <c r="C216" s="188" t="s">
        <v>323</v>
      </c>
      <c r="D216" s="188" t="s">
        <v>157</v>
      </c>
      <c r="E216" s="189" t="s">
        <v>324</v>
      </c>
      <c r="F216" s="190" t="s">
        <v>325</v>
      </c>
      <c r="G216" s="191" t="s">
        <v>258</v>
      </c>
      <c r="H216" s="192">
        <v>201.8</v>
      </c>
      <c r="I216" s="193"/>
      <c r="J216" s="194">
        <f>ROUND(I216*H216,2)</f>
        <v>0</v>
      </c>
      <c r="K216" s="195"/>
      <c r="L216" s="40"/>
      <c r="M216" s="196" t="s">
        <v>1</v>
      </c>
      <c r="N216" s="197" t="s">
        <v>41</v>
      </c>
      <c r="O216" s="72"/>
      <c r="P216" s="198">
        <f>O216*H216</f>
        <v>0</v>
      </c>
      <c r="Q216" s="198">
        <v>0</v>
      </c>
      <c r="R216" s="198">
        <f>Q216*H216</f>
        <v>0</v>
      </c>
      <c r="S216" s="198">
        <v>0</v>
      </c>
      <c r="T216" s="199">
        <f>S216*H216</f>
        <v>0</v>
      </c>
      <c r="U216" s="35"/>
      <c r="V216" s="35"/>
      <c r="W216" s="35"/>
      <c r="X216" s="35"/>
      <c r="Y216" s="35"/>
      <c r="Z216" s="35"/>
      <c r="AA216" s="35"/>
      <c r="AB216" s="35"/>
      <c r="AC216" s="35"/>
      <c r="AD216" s="35"/>
      <c r="AE216" s="35"/>
      <c r="AR216" s="200" t="s">
        <v>161</v>
      </c>
      <c r="AT216" s="200" t="s">
        <v>157</v>
      </c>
      <c r="AU216" s="200" t="s">
        <v>86</v>
      </c>
      <c r="AY216" s="18" t="s">
        <v>155</v>
      </c>
      <c r="BE216" s="201">
        <f>IF(N216="základní",J216,0)</f>
        <v>0</v>
      </c>
      <c r="BF216" s="201">
        <f>IF(N216="snížená",J216,0)</f>
        <v>0</v>
      </c>
      <c r="BG216" s="201">
        <f>IF(N216="zákl. přenesená",J216,0)</f>
        <v>0</v>
      </c>
      <c r="BH216" s="201">
        <f>IF(N216="sníž. přenesená",J216,0)</f>
        <v>0</v>
      </c>
      <c r="BI216" s="201">
        <f>IF(N216="nulová",J216,0)</f>
        <v>0</v>
      </c>
      <c r="BJ216" s="18" t="s">
        <v>84</v>
      </c>
      <c r="BK216" s="201">
        <f>ROUND(I216*H216,2)</f>
        <v>0</v>
      </c>
      <c r="BL216" s="18" t="s">
        <v>161</v>
      </c>
      <c r="BM216" s="200" t="s">
        <v>326</v>
      </c>
    </row>
    <row r="217" spans="1:65" s="2" customFormat="1" ht="37.8" customHeight="1">
      <c r="A217" s="35"/>
      <c r="B217" s="36"/>
      <c r="C217" s="188" t="s">
        <v>327</v>
      </c>
      <c r="D217" s="188" t="s">
        <v>157</v>
      </c>
      <c r="E217" s="189" t="s">
        <v>328</v>
      </c>
      <c r="F217" s="190" t="s">
        <v>329</v>
      </c>
      <c r="G217" s="191" t="s">
        <v>258</v>
      </c>
      <c r="H217" s="192">
        <v>855.5</v>
      </c>
      <c r="I217" s="193"/>
      <c r="J217" s="194">
        <f>ROUND(I217*H217,2)</f>
        <v>0</v>
      </c>
      <c r="K217" s="195"/>
      <c r="L217" s="40"/>
      <c r="M217" s="196" t="s">
        <v>1</v>
      </c>
      <c r="N217" s="197" t="s">
        <v>41</v>
      </c>
      <c r="O217" s="72"/>
      <c r="P217" s="198">
        <f>O217*H217</f>
        <v>0</v>
      </c>
      <c r="Q217" s="198">
        <v>0</v>
      </c>
      <c r="R217" s="198">
        <f>Q217*H217</f>
        <v>0</v>
      </c>
      <c r="S217" s="198">
        <v>0</v>
      </c>
      <c r="T217" s="199">
        <f>S217*H217</f>
        <v>0</v>
      </c>
      <c r="U217" s="35"/>
      <c r="V217" s="35"/>
      <c r="W217" s="35"/>
      <c r="X217" s="35"/>
      <c r="Y217" s="35"/>
      <c r="Z217" s="35"/>
      <c r="AA217" s="35"/>
      <c r="AB217" s="35"/>
      <c r="AC217" s="35"/>
      <c r="AD217" s="35"/>
      <c r="AE217" s="35"/>
      <c r="AR217" s="200" t="s">
        <v>161</v>
      </c>
      <c r="AT217" s="200" t="s">
        <v>157</v>
      </c>
      <c r="AU217" s="200" t="s">
        <v>86</v>
      </c>
      <c r="AY217" s="18" t="s">
        <v>155</v>
      </c>
      <c r="BE217" s="201">
        <f>IF(N217="základní",J217,0)</f>
        <v>0</v>
      </c>
      <c r="BF217" s="201">
        <f>IF(N217="snížená",J217,0)</f>
        <v>0</v>
      </c>
      <c r="BG217" s="201">
        <f>IF(N217="zákl. přenesená",J217,0)</f>
        <v>0</v>
      </c>
      <c r="BH217" s="201">
        <f>IF(N217="sníž. přenesená",J217,0)</f>
        <v>0</v>
      </c>
      <c r="BI217" s="201">
        <f>IF(N217="nulová",J217,0)</f>
        <v>0</v>
      </c>
      <c r="BJ217" s="18" t="s">
        <v>84</v>
      </c>
      <c r="BK217" s="201">
        <f>ROUND(I217*H217,2)</f>
        <v>0</v>
      </c>
      <c r="BL217" s="18" t="s">
        <v>161</v>
      </c>
      <c r="BM217" s="200" t="s">
        <v>330</v>
      </c>
    </row>
    <row r="218" spans="1:65" s="2" customFormat="1" ht="33" customHeight="1">
      <c r="A218" s="35"/>
      <c r="B218" s="36"/>
      <c r="C218" s="188" t="s">
        <v>331</v>
      </c>
      <c r="D218" s="188" t="s">
        <v>157</v>
      </c>
      <c r="E218" s="189" t="s">
        <v>332</v>
      </c>
      <c r="F218" s="190" t="s">
        <v>333</v>
      </c>
      <c r="G218" s="191" t="s">
        <v>258</v>
      </c>
      <c r="H218" s="192">
        <v>11.423</v>
      </c>
      <c r="I218" s="193"/>
      <c r="J218" s="194">
        <f>ROUND(I218*H218,2)</f>
        <v>0</v>
      </c>
      <c r="K218" s="195"/>
      <c r="L218" s="40"/>
      <c r="M218" s="196" t="s">
        <v>1</v>
      </c>
      <c r="N218" s="197" t="s">
        <v>41</v>
      </c>
      <c r="O218" s="72"/>
      <c r="P218" s="198">
        <f>O218*H218</f>
        <v>0</v>
      </c>
      <c r="Q218" s="198">
        <v>0</v>
      </c>
      <c r="R218" s="198">
        <f>Q218*H218</f>
        <v>0</v>
      </c>
      <c r="S218" s="198">
        <v>0</v>
      </c>
      <c r="T218" s="199">
        <f>S218*H218</f>
        <v>0</v>
      </c>
      <c r="U218" s="35"/>
      <c r="V218" s="35"/>
      <c r="W218" s="35"/>
      <c r="X218" s="35"/>
      <c r="Y218" s="35"/>
      <c r="Z218" s="35"/>
      <c r="AA218" s="35"/>
      <c r="AB218" s="35"/>
      <c r="AC218" s="35"/>
      <c r="AD218" s="35"/>
      <c r="AE218" s="35"/>
      <c r="AR218" s="200" t="s">
        <v>161</v>
      </c>
      <c r="AT218" s="200" t="s">
        <v>157</v>
      </c>
      <c r="AU218" s="200" t="s">
        <v>86</v>
      </c>
      <c r="AY218" s="18" t="s">
        <v>155</v>
      </c>
      <c r="BE218" s="201">
        <f>IF(N218="základní",J218,0)</f>
        <v>0</v>
      </c>
      <c r="BF218" s="201">
        <f>IF(N218="snížená",J218,0)</f>
        <v>0</v>
      </c>
      <c r="BG218" s="201">
        <f>IF(N218="zákl. přenesená",J218,0)</f>
        <v>0</v>
      </c>
      <c r="BH218" s="201">
        <f>IF(N218="sníž. přenesená",J218,0)</f>
        <v>0</v>
      </c>
      <c r="BI218" s="201">
        <f>IF(N218="nulová",J218,0)</f>
        <v>0</v>
      </c>
      <c r="BJ218" s="18" t="s">
        <v>84</v>
      </c>
      <c r="BK218" s="201">
        <f>ROUND(I218*H218,2)</f>
        <v>0</v>
      </c>
      <c r="BL218" s="18" t="s">
        <v>161</v>
      </c>
      <c r="BM218" s="200" t="s">
        <v>334</v>
      </c>
    </row>
    <row r="219" spans="1:65" s="2" customFormat="1" ht="33" customHeight="1">
      <c r="A219" s="35"/>
      <c r="B219" s="36"/>
      <c r="C219" s="188" t="s">
        <v>335</v>
      </c>
      <c r="D219" s="188" t="s">
        <v>157</v>
      </c>
      <c r="E219" s="189" t="s">
        <v>336</v>
      </c>
      <c r="F219" s="190" t="s">
        <v>337</v>
      </c>
      <c r="G219" s="191" t="s">
        <v>258</v>
      </c>
      <c r="H219" s="192">
        <v>256.693</v>
      </c>
      <c r="I219" s="193"/>
      <c r="J219" s="194">
        <f>ROUND(I219*H219,2)</f>
        <v>0</v>
      </c>
      <c r="K219" s="195"/>
      <c r="L219" s="40"/>
      <c r="M219" s="196" t="s">
        <v>1</v>
      </c>
      <c r="N219" s="197" t="s">
        <v>41</v>
      </c>
      <c r="O219" s="72"/>
      <c r="P219" s="198">
        <f>O219*H219</f>
        <v>0</v>
      </c>
      <c r="Q219" s="198">
        <v>0</v>
      </c>
      <c r="R219" s="198">
        <f>Q219*H219</f>
        <v>0</v>
      </c>
      <c r="S219" s="198">
        <v>0</v>
      </c>
      <c r="T219" s="199">
        <f>S219*H219</f>
        <v>0</v>
      </c>
      <c r="U219" s="35"/>
      <c r="V219" s="35"/>
      <c r="W219" s="35"/>
      <c r="X219" s="35"/>
      <c r="Y219" s="35"/>
      <c r="Z219" s="35"/>
      <c r="AA219" s="35"/>
      <c r="AB219" s="35"/>
      <c r="AC219" s="35"/>
      <c r="AD219" s="35"/>
      <c r="AE219" s="35"/>
      <c r="AR219" s="200" t="s">
        <v>161</v>
      </c>
      <c r="AT219" s="200" t="s">
        <v>157</v>
      </c>
      <c r="AU219" s="200" t="s">
        <v>86</v>
      </c>
      <c r="AY219" s="18" t="s">
        <v>155</v>
      </c>
      <c r="BE219" s="201">
        <f>IF(N219="základní",J219,0)</f>
        <v>0</v>
      </c>
      <c r="BF219" s="201">
        <f>IF(N219="snížená",J219,0)</f>
        <v>0</v>
      </c>
      <c r="BG219" s="201">
        <f>IF(N219="zákl. přenesená",J219,0)</f>
        <v>0</v>
      </c>
      <c r="BH219" s="201">
        <f>IF(N219="sníž. přenesená",J219,0)</f>
        <v>0</v>
      </c>
      <c r="BI219" s="201">
        <f>IF(N219="nulová",J219,0)</f>
        <v>0</v>
      </c>
      <c r="BJ219" s="18" t="s">
        <v>84</v>
      </c>
      <c r="BK219" s="201">
        <f>ROUND(I219*H219,2)</f>
        <v>0</v>
      </c>
      <c r="BL219" s="18" t="s">
        <v>161</v>
      </c>
      <c r="BM219" s="200" t="s">
        <v>338</v>
      </c>
    </row>
    <row r="220" spans="1:65" s="2" customFormat="1" ht="24.15" customHeight="1">
      <c r="A220" s="35"/>
      <c r="B220" s="36"/>
      <c r="C220" s="188" t="s">
        <v>339</v>
      </c>
      <c r="D220" s="188" t="s">
        <v>157</v>
      </c>
      <c r="E220" s="189" t="s">
        <v>340</v>
      </c>
      <c r="F220" s="190" t="s">
        <v>341</v>
      </c>
      <c r="G220" s="191" t="s">
        <v>258</v>
      </c>
      <c r="H220" s="192">
        <v>1021.992</v>
      </c>
      <c r="I220" s="193"/>
      <c r="J220" s="194">
        <f>ROUND(I220*H220,2)</f>
        <v>0</v>
      </c>
      <c r="K220" s="195"/>
      <c r="L220" s="40"/>
      <c r="M220" s="196" t="s">
        <v>1</v>
      </c>
      <c r="N220" s="197" t="s">
        <v>41</v>
      </c>
      <c r="O220" s="72"/>
      <c r="P220" s="198">
        <f>O220*H220</f>
        <v>0</v>
      </c>
      <c r="Q220" s="198">
        <v>0</v>
      </c>
      <c r="R220" s="198">
        <f>Q220*H220</f>
        <v>0</v>
      </c>
      <c r="S220" s="198">
        <v>0</v>
      </c>
      <c r="T220" s="199">
        <f>S220*H220</f>
        <v>0</v>
      </c>
      <c r="U220" s="35"/>
      <c r="V220" s="35"/>
      <c r="W220" s="35"/>
      <c r="X220" s="35"/>
      <c r="Y220" s="35"/>
      <c r="Z220" s="35"/>
      <c r="AA220" s="35"/>
      <c r="AB220" s="35"/>
      <c r="AC220" s="35"/>
      <c r="AD220" s="35"/>
      <c r="AE220" s="35"/>
      <c r="AR220" s="200" t="s">
        <v>161</v>
      </c>
      <c r="AT220" s="200" t="s">
        <v>157</v>
      </c>
      <c r="AU220" s="200" t="s">
        <v>86</v>
      </c>
      <c r="AY220" s="18" t="s">
        <v>155</v>
      </c>
      <c r="BE220" s="201">
        <f>IF(N220="základní",J220,0)</f>
        <v>0</v>
      </c>
      <c r="BF220" s="201">
        <f>IF(N220="snížená",J220,0)</f>
        <v>0</v>
      </c>
      <c r="BG220" s="201">
        <f>IF(N220="zákl. přenesená",J220,0)</f>
        <v>0</v>
      </c>
      <c r="BH220" s="201">
        <f>IF(N220="sníž. přenesená",J220,0)</f>
        <v>0</v>
      </c>
      <c r="BI220" s="201">
        <f>IF(N220="nulová",J220,0)</f>
        <v>0</v>
      </c>
      <c r="BJ220" s="18" t="s">
        <v>84</v>
      </c>
      <c r="BK220" s="201">
        <f>ROUND(I220*H220,2)</f>
        <v>0</v>
      </c>
      <c r="BL220" s="18" t="s">
        <v>161</v>
      </c>
      <c r="BM220" s="200" t="s">
        <v>342</v>
      </c>
    </row>
    <row r="221" spans="2:63" s="12" customFormat="1" ht="22.8" customHeight="1">
      <c r="B221" s="172"/>
      <c r="C221" s="173"/>
      <c r="D221" s="174" t="s">
        <v>75</v>
      </c>
      <c r="E221" s="186" t="s">
        <v>343</v>
      </c>
      <c r="F221" s="186" t="s">
        <v>344</v>
      </c>
      <c r="G221" s="173"/>
      <c r="H221" s="173"/>
      <c r="I221" s="176"/>
      <c r="J221" s="187">
        <f>BK221</f>
        <v>0</v>
      </c>
      <c r="K221" s="173"/>
      <c r="L221" s="178"/>
      <c r="M221" s="179"/>
      <c r="N221" s="180"/>
      <c r="O221" s="180"/>
      <c r="P221" s="181">
        <f>P222</f>
        <v>0</v>
      </c>
      <c r="Q221" s="180"/>
      <c r="R221" s="181">
        <f>R222</f>
        <v>0</v>
      </c>
      <c r="S221" s="180"/>
      <c r="T221" s="182">
        <f>T222</f>
        <v>0</v>
      </c>
      <c r="AR221" s="183" t="s">
        <v>84</v>
      </c>
      <c r="AT221" s="184" t="s">
        <v>75</v>
      </c>
      <c r="AU221" s="184" t="s">
        <v>84</v>
      </c>
      <c r="AY221" s="183" t="s">
        <v>155</v>
      </c>
      <c r="BK221" s="185">
        <f>BK222</f>
        <v>0</v>
      </c>
    </row>
    <row r="222" spans="1:65" s="2" customFormat="1" ht="33" customHeight="1">
      <c r="A222" s="35"/>
      <c r="B222" s="36"/>
      <c r="C222" s="188" t="s">
        <v>345</v>
      </c>
      <c r="D222" s="188" t="s">
        <v>157</v>
      </c>
      <c r="E222" s="189" t="s">
        <v>346</v>
      </c>
      <c r="F222" s="190" t="s">
        <v>347</v>
      </c>
      <c r="G222" s="191" t="s">
        <v>258</v>
      </c>
      <c r="H222" s="192">
        <v>0.036</v>
      </c>
      <c r="I222" s="193"/>
      <c r="J222" s="194">
        <f>ROUND(I222*H222,2)</f>
        <v>0</v>
      </c>
      <c r="K222" s="195"/>
      <c r="L222" s="40"/>
      <c r="M222" s="196" t="s">
        <v>1</v>
      </c>
      <c r="N222" s="197" t="s">
        <v>41</v>
      </c>
      <c r="O222" s="72"/>
      <c r="P222" s="198">
        <f>O222*H222</f>
        <v>0</v>
      </c>
      <c r="Q222" s="198">
        <v>0</v>
      </c>
      <c r="R222" s="198">
        <f>Q222*H222</f>
        <v>0</v>
      </c>
      <c r="S222" s="198">
        <v>0</v>
      </c>
      <c r="T222" s="199">
        <f>S222*H222</f>
        <v>0</v>
      </c>
      <c r="U222" s="35"/>
      <c r="V222" s="35"/>
      <c r="W222" s="35"/>
      <c r="X222" s="35"/>
      <c r="Y222" s="35"/>
      <c r="Z222" s="35"/>
      <c r="AA222" s="35"/>
      <c r="AB222" s="35"/>
      <c r="AC222" s="35"/>
      <c r="AD222" s="35"/>
      <c r="AE222" s="35"/>
      <c r="AR222" s="200" t="s">
        <v>161</v>
      </c>
      <c r="AT222" s="200" t="s">
        <v>157</v>
      </c>
      <c r="AU222" s="200" t="s">
        <v>86</v>
      </c>
      <c r="AY222" s="18" t="s">
        <v>155</v>
      </c>
      <c r="BE222" s="201">
        <f>IF(N222="základní",J222,0)</f>
        <v>0</v>
      </c>
      <c r="BF222" s="201">
        <f>IF(N222="snížená",J222,0)</f>
        <v>0</v>
      </c>
      <c r="BG222" s="201">
        <f>IF(N222="zákl. přenesená",J222,0)</f>
        <v>0</v>
      </c>
      <c r="BH222" s="201">
        <f>IF(N222="sníž. přenesená",J222,0)</f>
        <v>0</v>
      </c>
      <c r="BI222" s="201">
        <f>IF(N222="nulová",J222,0)</f>
        <v>0</v>
      </c>
      <c r="BJ222" s="18" t="s">
        <v>84</v>
      </c>
      <c r="BK222" s="201">
        <f>ROUND(I222*H222,2)</f>
        <v>0</v>
      </c>
      <c r="BL222" s="18" t="s">
        <v>161</v>
      </c>
      <c r="BM222" s="200" t="s">
        <v>348</v>
      </c>
    </row>
    <row r="223" spans="2:63" s="12" customFormat="1" ht="25.95" customHeight="1">
      <c r="B223" s="172"/>
      <c r="C223" s="173"/>
      <c r="D223" s="174" t="s">
        <v>75</v>
      </c>
      <c r="E223" s="175" t="s">
        <v>349</v>
      </c>
      <c r="F223" s="175" t="s">
        <v>350</v>
      </c>
      <c r="G223" s="173"/>
      <c r="H223" s="173"/>
      <c r="I223" s="176"/>
      <c r="J223" s="177">
        <f>BK223</f>
        <v>0</v>
      </c>
      <c r="K223" s="173"/>
      <c r="L223" s="178"/>
      <c r="M223" s="179"/>
      <c r="N223" s="180"/>
      <c r="O223" s="180"/>
      <c r="P223" s="181">
        <f>P224</f>
        <v>0</v>
      </c>
      <c r="Q223" s="180"/>
      <c r="R223" s="181">
        <f>R224</f>
        <v>0</v>
      </c>
      <c r="S223" s="180"/>
      <c r="T223" s="182">
        <f>T224</f>
        <v>11.869600000000002</v>
      </c>
      <c r="AR223" s="183" t="s">
        <v>86</v>
      </c>
      <c r="AT223" s="184" t="s">
        <v>75</v>
      </c>
      <c r="AU223" s="184" t="s">
        <v>76</v>
      </c>
      <c r="AY223" s="183" t="s">
        <v>155</v>
      </c>
      <c r="BK223" s="185">
        <f>BK224</f>
        <v>0</v>
      </c>
    </row>
    <row r="224" spans="2:63" s="12" customFormat="1" ht="22.8" customHeight="1">
      <c r="B224" s="172"/>
      <c r="C224" s="173"/>
      <c r="D224" s="174" t="s">
        <v>75</v>
      </c>
      <c r="E224" s="186" t="s">
        <v>351</v>
      </c>
      <c r="F224" s="186" t="s">
        <v>352</v>
      </c>
      <c r="G224" s="173"/>
      <c r="H224" s="173"/>
      <c r="I224" s="176"/>
      <c r="J224" s="187">
        <f>BK224</f>
        <v>0</v>
      </c>
      <c r="K224" s="173"/>
      <c r="L224" s="178"/>
      <c r="M224" s="179"/>
      <c r="N224" s="180"/>
      <c r="O224" s="180"/>
      <c r="P224" s="181">
        <f>SUM(P225:P232)</f>
        <v>0</v>
      </c>
      <c r="Q224" s="180"/>
      <c r="R224" s="181">
        <f>SUM(R225:R232)</f>
        <v>0</v>
      </c>
      <c r="S224" s="180"/>
      <c r="T224" s="182">
        <f>SUM(T225:T232)</f>
        <v>11.869600000000002</v>
      </c>
      <c r="AR224" s="183" t="s">
        <v>86</v>
      </c>
      <c r="AT224" s="184" t="s">
        <v>75</v>
      </c>
      <c r="AU224" s="184" t="s">
        <v>84</v>
      </c>
      <c r="AY224" s="183" t="s">
        <v>155</v>
      </c>
      <c r="BK224" s="185">
        <f>SUM(BK225:BK232)</f>
        <v>0</v>
      </c>
    </row>
    <row r="225" spans="1:65" s="2" customFormat="1" ht="16.5" customHeight="1">
      <c r="A225" s="35"/>
      <c r="B225" s="36"/>
      <c r="C225" s="188" t="s">
        <v>353</v>
      </c>
      <c r="D225" s="188" t="s">
        <v>157</v>
      </c>
      <c r="E225" s="189" t="s">
        <v>354</v>
      </c>
      <c r="F225" s="190" t="s">
        <v>355</v>
      </c>
      <c r="G225" s="191" t="s">
        <v>160</v>
      </c>
      <c r="H225" s="192">
        <v>156</v>
      </c>
      <c r="I225" s="193"/>
      <c r="J225" s="194">
        <f>ROUND(I225*H225,2)</f>
        <v>0</v>
      </c>
      <c r="K225" s="195"/>
      <c r="L225" s="40"/>
      <c r="M225" s="196" t="s">
        <v>1</v>
      </c>
      <c r="N225" s="197" t="s">
        <v>41</v>
      </c>
      <c r="O225" s="72"/>
      <c r="P225" s="198">
        <f>O225*H225</f>
        <v>0</v>
      </c>
      <c r="Q225" s="198">
        <v>0</v>
      </c>
      <c r="R225" s="198">
        <f>Q225*H225</f>
        <v>0</v>
      </c>
      <c r="S225" s="198">
        <v>0.05</v>
      </c>
      <c r="T225" s="199">
        <f>S225*H225</f>
        <v>7.800000000000001</v>
      </c>
      <c r="U225" s="35"/>
      <c r="V225" s="35"/>
      <c r="W225" s="35"/>
      <c r="X225" s="35"/>
      <c r="Y225" s="35"/>
      <c r="Z225" s="35"/>
      <c r="AA225" s="35"/>
      <c r="AB225" s="35"/>
      <c r="AC225" s="35"/>
      <c r="AD225" s="35"/>
      <c r="AE225" s="35"/>
      <c r="AR225" s="200" t="s">
        <v>255</v>
      </c>
      <c r="AT225" s="200" t="s">
        <v>157</v>
      </c>
      <c r="AU225" s="200" t="s">
        <v>86</v>
      </c>
      <c r="AY225" s="18" t="s">
        <v>155</v>
      </c>
      <c r="BE225" s="201">
        <f>IF(N225="základní",J225,0)</f>
        <v>0</v>
      </c>
      <c r="BF225" s="201">
        <f>IF(N225="snížená",J225,0)</f>
        <v>0</v>
      </c>
      <c r="BG225" s="201">
        <f>IF(N225="zákl. přenesená",J225,0)</f>
        <v>0</v>
      </c>
      <c r="BH225" s="201">
        <f>IF(N225="sníž. přenesená",J225,0)</f>
        <v>0</v>
      </c>
      <c r="BI225" s="201">
        <f>IF(N225="nulová",J225,0)</f>
        <v>0</v>
      </c>
      <c r="BJ225" s="18" t="s">
        <v>84</v>
      </c>
      <c r="BK225" s="201">
        <f>ROUND(I225*H225,2)</f>
        <v>0</v>
      </c>
      <c r="BL225" s="18" t="s">
        <v>255</v>
      </c>
      <c r="BM225" s="200" t="s">
        <v>356</v>
      </c>
    </row>
    <row r="226" spans="2:51" s="13" customFormat="1" ht="12">
      <c r="B226" s="202"/>
      <c r="C226" s="203"/>
      <c r="D226" s="204" t="s">
        <v>163</v>
      </c>
      <c r="E226" s="205" t="s">
        <v>1</v>
      </c>
      <c r="F226" s="206" t="s">
        <v>357</v>
      </c>
      <c r="G226" s="203"/>
      <c r="H226" s="207">
        <v>156</v>
      </c>
      <c r="I226" s="208"/>
      <c r="J226" s="203"/>
      <c r="K226" s="203"/>
      <c r="L226" s="209"/>
      <c r="M226" s="210"/>
      <c r="N226" s="211"/>
      <c r="O226" s="211"/>
      <c r="P226" s="211"/>
      <c r="Q226" s="211"/>
      <c r="R226" s="211"/>
      <c r="S226" s="211"/>
      <c r="T226" s="212"/>
      <c r="AT226" s="213" t="s">
        <v>163</v>
      </c>
      <c r="AU226" s="213" t="s">
        <v>86</v>
      </c>
      <c r="AV226" s="13" t="s">
        <v>86</v>
      </c>
      <c r="AW226" s="13" t="s">
        <v>32</v>
      </c>
      <c r="AX226" s="13" t="s">
        <v>84</v>
      </c>
      <c r="AY226" s="213" t="s">
        <v>155</v>
      </c>
    </row>
    <row r="227" spans="1:65" s="2" customFormat="1" ht="24.15" customHeight="1">
      <c r="A227" s="35"/>
      <c r="B227" s="36"/>
      <c r="C227" s="188" t="s">
        <v>358</v>
      </c>
      <c r="D227" s="188" t="s">
        <v>157</v>
      </c>
      <c r="E227" s="189" t="s">
        <v>359</v>
      </c>
      <c r="F227" s="190" t="s">
        <v>360</v>
      </c>
      <c r="G227" s="191" t="s">
        <v>176</v>
      </c>
      <c r="H227" s="192">
        <v>148.6</v>
      </c>
      <c r="I227" s="193"/>
      <c r="J227" s="194">
        <f>ROUND(I227*H227,2)</f>
        <v>0</v>
      </c>
      <c r="K227" s="195"/>
      <c r="L227" s="40"/>
      <c r="M227" s="196" t="s">
        <v>1</v>
      </c>
      <c r="N227" s="197" t="s">
        <v>41</v>
      </c>
      <c r="O227" s="72"/>
      <c r="P227" s="198">
        <f>O227*H227</f>
        <v>0</v>
      </c>
      <c r="Q227" s="198">
        <v>0</v>
      </c>
      <c r="R227" s="198">
        <f>Q227*H227</f>
        <v>0</v>
      </c>
      <c r="S227" s="198">
        <v>0.016</v>
      </c>
      <c r="T227" s="199">
        <f>S227*H227</f>
        <v>2.3776</v>
      </c>
      <c r="U227" s="35"/>
      <c r="V227" s="35"/>
      <c r="W227" s="35"/>
      <c r="X227" s="35"/>
      <c r="Y227" s="35"/>
      <c r="Z227" s="35"/>
      <c r="AA227" s="35"/>
      <c r="AB227" s="35"/>
      <c r="AC227" s="35"/>
      <c r="AD227" s="35"/>
      <c r="AE227" s="35"/>
      <c r="AR227" s="200" t="s">
        <v>255</v>
      </c>
      <c r="AT227" s="200" t="s">
        <v>157</v>
      </c>
      <c r="AU227" s="200" t="s">
        <v>86</v>
      </c>
      <c r="AY227" s="18" t="s">
        <v>155</v>
      </c>
      <c r="BE227" s="201">
        <f>IF(N227="základní",J227,0)</f>
        <v>0</v>
      </c>
      <c r="BF227" s="201">
        <f>IF(N227="snížená",J227,0)</f>
        <v>0</v>
      </c>
      <c r="BG227" s="201">
        <f>IF(N227="zákl. přenesená",J227,0)</f>
        <v>0</v>
      </c>
      <c r="BH227" s="201">
        <f>IF(N227="sníž. přenesená",J227,0)</f>
        <v>0</v>
      </c>
      <c r="BI227" s="201">
        <f>IF(N227="nulová",J227,0)</f>
        <v>0</v>
      </c>
      <c r="BJ227" s="18" t="s">
        <v>84</v>
      </c>
      <c r="BK227" s="201">
        <f>ROUND(I227*H227,2)</f>
        <v>0</v>
      </c>
      <c r="BL227" s="18" t="s">
        <v>255</v>
      </c>
      <c r="BM227" s="200" t="s">
        <v>361</v>
      </c>
    </row>
    <row r="228" spans="2:51" s="13" customFormat="1" ht="12">
      <c r="B228" s="202"/>
      <c r="C228" s="203"/>
      <c r="D228" s="204" t="s">
        <v>163</v>
      </c>
      <c r="E228" s="205" t="s">
        <v>1</v>
      </c>
      <c r="F228" s="206" t="s">
        <v>362</v>
      </c>
      <c r="G228" s="203"/>
      <c r="H228" s="207">
        <v>142</v>
      </c>
      <c r="I228" s="208"/>
      <c r="J228" s="203"/>
      <c r="K228" s="203"/>
      <c r="L228" s="209"/>
      <c r="M228" s="210"/>
      <c r="N228" s="211"/>
      <c r="O228" s="211"/>
      <c r="P228" s="211"/>
      <c r="Q228" s="211"/>
      <c r="R228" s="211"/>
      <c r="S228" s="211"/>
      <c r="T228" s="212"/>
      <c r="AT228" s="213" t="s">
        <v>163</v>
      </c>
      <c r="AU228" s="213" t="s">
        <v>86</v>
      </c>
      <c r="AV228" s="13" t="s">
        <v>86</v>
      </c>
      <c r="AW228" s="13" t="s">
        <v>32</v>
      </c>
      <c r="AX228" s="13" t="s">
        <v>76</v>
      </c>
      <c r="AY228" s="213" t="s">
        <v>155</v>
      </c>
    </row>
    <row r="229" spans="2:51" s="13" customFormat="1" ht="12">
      <c r="B229" s="202"/>
      <c r="C229" s="203"/>
      <c r="D229" s="204" t="s">
        <v>163</v>
      </c>
      <c r="E229" s="205" t="s">
        <v>1</v>
      </c>
      <c r="F229" s="206" t="s">
        <v>363</v>
      </c>
      <c r="G229" s="203"/>
      <c r="H229" s="207">
        <v>6.6</v>
      </c>
      <c r="I229" s="208"/>
      <c r="J229" s="203"/>
      <c r="K229" s="203"/>
      <c r="L229" s="209"/>
      <c r="M229" s="210"/>
      <c r="N229" s="211"/>
      <c r="O229" s="211"/>
      <c r="P229" s="211"/>
      <c r="Q229" s="211"/>
      <c r="R229" s="211"/>
      <c r="S229" s="211"/>
      <c r="T229" s="212"/>
      <c r="AT229" s="213" t="s">
        <v>163</v>
      </c>
      <c r="AU229" s="213" t="s">
        <v>86</v>
      </c>
      <c r="AV229" s="13" t="s">
        <v>86</v>
      </c>
      <c r="AW229" s="13" t="s">
        <v>32</v>
      </c>
      <c r="AX229" s="13" t="s">
        <v>76</v>
      </c>
      <c r="AY229" s="213" t="s">
        <v>155</v>
      </c>
    </row>
    <row r="230" spans="2:51" s="16" customFormat="1" ht="12">
      <c r="B230" s="235"/>
      <c r="C230" s="236"/>
      <c r="D230" s="204" t="s">
        <v>163</v>
      </c>
      <c r="E230" s="237" t="s">
        <v>1</v>
      </c>
      <c r="F230" s="238" t="s">
        <v>206</v>
      </c>
      <c r="G230" s="236"/>
      <c r="H230" s="239">
        <v>148.6</v>
      </c>
      <c r="I230" s="240"/>
      <c r="J230" s="236"/>
      <c r="K230" s="236"/>
      <c r="L230" s="241"/>
      <c r="M230" s="242"/>
      <c r="N230" s="243"/>
      <c r="O230" s="243"/>
      <c r="P230" s="243"/>
      <c r="Q230" s="243"/>
      <c r="R230" s="243"/>
      <c r="S230" s="243"/>
      <c r="T230" s="244"/>
      <c r="AT230" s="245" t="s">
        <v>163</v>
      </c>
      <c r="AU230" s="245" t="s">
        <v>86</v>
      </c>
      <c r="AV230" s="16" t="s">
        <v>161</v>
      </c>
      <c r="AW230" s="16" t="s">
        <v>32</v>
      </c>
      <c r="AX230" s="16" t="s">
        <v>84</v>
      </c>
      <c r="AY230" s="245" t="s">
        <v>155</v>
      </c>
    </row>
    <row r="231" spans="1:65" s="2" customFormat="1" ht="16.5" customHeight="1">
      <c r="A231" s="35"/>
      <c r="B231" s="36"/>
      <c r="C231" s="188" t="s">
        <v>364</v>
      </c>
      <c r="D231" s="188" t="s">
        <v>157</v>
      </c>
      <c r="E231" s="189" t="s">
        <v>365</v>
      </c>
      <c r="F231" s="190" t="s">
        <v>366</v>
      </c>
      <c r="G231" s="191" t="s">
        <v>160</v>
      </c>
      <c r="H231" s="192">
        <v>33.84</v>
      </c>
      <c r="I231" s="193"/>
      <c r="J231" s="194">
        <f>ROUND(I231*H231,2)</f>
        <v>0</v>
      </c>
      <c r="K231" s="195"/>
      <c r="L231" s="40"/>
      <c r="M231" s="196" t="s">
        <v>1</v>
      </c>
      <c r="N231" s="197" t="s">
        <v>41</v>
      </c>
      <c r="O231" s="72"/>
      <c r="P231" s="198">
        <f>O231*H231</f>
        <v>0</v>
      </c>
      <c r="Q231" s="198">
        <v>0</v>
      </c>
      <c r="R231" s="198">
        <f>Q231*H231</f>
        <v>0</v>
      </c>
      <c r="S231" s="198">
        <v>0.05</v>
      </c>
      <c r="T231" s="199">
        <f>S231*H231</f>
        <v>1.6920000000000002</v>
      </c>
      <c r="U231" s="35"/>
      <c r="V231" s="35"/>
      <c r="W231" s="35"/>
      <c r="X231" s="35"/>
      <c r="Y231" s="35"/>
      <c r="Z231" s="35"/>
      <c r="AA231" s="35"/>
      <c r="AB231" s="35"/>
      <c r="AC231" s="35"/>
      <c r="AD231" s="35"/>
      <c r="AE231" s="35"/>
      <c r="AR231" s="200" t="s">
        <v>255</v>
      </c>
      <c r="AT231" s="200" t="s">
        <v>157</v>
      </c>
      <c r="AU231" s="200" t="s">
        <v>86</v>
      </c>
      <c r="AY231" s="18" t="s">
        <v>155</v>
      </c>
      <c r="BE231" s="201">
        <f>IF(N231="základní",J231,0)</f>
        <v>0</v>
      </c>
      <c r="BF231" s="201">
        <f>IF(N231="snížená",J231,0)</f>
        <v>0</v>
      </c>
      <c r="BG231" s="201">
        <f>IF(N231="zákl. přenesená",J231,0)</f>
        <v>0</v>
      </c>
      <c r="BH231" s="201">
        <f>IF(N231="sníž. přenesená",J231,0)</f>
        <v>0</v>
      </c>
      <c r="BI231" s="201">
        <f>IF(N231="nulová",J231,0)</f>
        <v>0</v>
      </c>
      <c r="BJ231" s="18" t="s">
        <v>84</v>
      </c>
      <c r="BK231" s="201">
        <f>ROUND(I231*H231,2)</f>
        <v>0</v>
      </c>
      <c r="BL231" s="18" t="s">
        <v>255</v>
      </c>
      <c r="BM231" s="200" t="s">
        <v>367</v>
      </c>
    </row>
    <row r="232" spans="2:51" s="13" customFormat="1" ht="12">
      <c r="B232" s="202"/>
      <c r="C232" s="203"/>
      <c r="D232" s="204" t="s">
        <v>163</v>
      </c>
      <c r="E232" s="205" t="s">
        <v>1</v>
      </c>
      <c r="F232" s="206" t="s">
        <v>368</v>
      </c>
      <c r="G232" s="203"/>
      <c r="H232" s="207">
        <v>33.84</v>
      </c>
      <c r="I232" s="208"/>
      <c r="J232" s="203"/>
      <c r="K232" s="203"/>
      <c r="L232" s="209"/>
      <c r="M232" s="210"/>
      <c r="N232" s="211"/>
      <c r="O232" s="211"/>
      <c r="P232" s="211"/>
      <c r="Q232" s="211"/>
      <c r="R232" s="211"/>
      <c r="S232" s="211"/>
      <c r="T232" s="212"/>
      <c r="AT232" s="213" t="s">
        <v>163</v>
      </c>
      <c r="AU232" s="213" t="s">
        <v>86</v>
      </c>
      <c r="AV232" s="13" t="s">
        <v>86</v>
      </c>
      <c r="AW232" s="13" t="s">
        <v>32</v>
      </c>
      <c r="AX232" s="13" t="s">
        <v>84</v>
      </c>
      <c r="AY232" s="213" t="s">
        <v>155</v>
      </c>
    </row>
    <row r="233" spans="2:63" s="12" customFormat="1" ht="25.95" customHeight="1">
      <c r="B233" s="172"/>
      <c r="C233" s="173"/>
      <c r="D233" s="174" t="s">
        <v>75</v>
      </c>
      <c r="E233" s="175" t="s">
        <v>369</v>
      </c>
      <c r="F233" s="175" t="s">
        <v>370</v>
      </c>
      <c r="G233" s="173"/>
      <c r="H233" s="173"/>
      <c r="I233" s="176"/>
      <c r="J233" s="177">
        <f>BK233</f>
        <v>0</v>
      </c>
      <c r="K233" s="173"/>
      <c r="L233" s="178"/>
      <c r="M233" s="179"/>
      <c r="N233" s="180"/>
      <c r="O233" s="180"/>
      <c r="P233" s="181">
        <f>P234+P236+P238+P240</f>
        <v>0</v>
      </c>
      <c r="Q233" s="180"/>
      <c r="R233" s="181">
        <f>R234+R236+R238+R240</f>
        <v>0</v>
      </c>
      <c r="S233" s="180"/>
      <c r="T233" s="182">
        <f>T234+T236+T238+T240</f>
        <v>0</v>
      </c>
      <c r="AR233" s="183" t="s">
        <v>178</v>
      </c>
      <c r="AT233" s="184" t="s">
        <v>75</v>
      </c>
      <c r="AU233" s="184" t="s">
        <v>76</v>
      </c>
      <c r="AY233" s="183" t="s">
        <v>155</v>
      </c>
      <c r="BK233" s="185">
        <f>BK234+BK236+BK238+BK240</f>
        <v>0</v>
      </c>
    </row>
    <row r="234" spans="2:63" s="12" customFormat="1" ht="22.8" customHeight="1">
      <c r="B234" s="172"/>
      <c r="C234" s="173"/>
      <c r="D234" s="174" t="s">
        <v>75</v>
      </c>
      <c r="E234" s="186" t="s">
        <v>371</v>
      </c>
      <c r="F234" s="186" t="s">
        <v>372</v>
      </c>
      <c r="G234" s="173"/>
      <c r="H234" s="173"/>
      <c r="I234" s="176"/>
      <c r="J234" s="187">
        <f>BK234</f>
        <v>0</v>
      </c>
      <c r="K234" s="173"/>
      <c r="L234" s="178"/>
      <c r="M234" s="179"/>
      <c r="N234" s="180"/>
      <c r="O234" s="180"/>
      <c r="P234" s="181">
        <f>P235</f>
        <v>0</v>
      </c>
      <c r="Q234" s="180"/>
      <c r="R234" s="181">
        <f>R235</f>
        <v>0</v>
      </c>
      <c r="S234" s="180"/>
      <c r="T234" s="182">
        <f>T235</f>
        <v>0</v>
      </c>
      <c r="AR234" s="183" t="s">
        <v>178</v>
      </c>
      <c r="AT234" s="184" t="s">
        <v>75</v>
      </c>
      <c r="AU234" s="184" t="s">
        <v>84</v>
      </c>
      <c r="AY234" s="183" t="s">
        <v>155</v>
      </c>
      <c r="BK234" s="185">
        <f>BK235</f>
        <v>0</v>
      </c>
    </row>
    <row r="235" spans="1:65" s="2" customFormat="1" ht="16.5" customHeight="1">
      <c r="A235" s="35"/>
      <c r="B235" s="36"/>
      <c r="C235" s="188" t="s">
        <v>373</v>
      </c>
      <c r="D235" s="188" t="s">
        <v>157</v>
      </c>
      <c r="E235" s="189" t="s">
        <v>374</v>
      </c>
      <c r="F235" s="190" t="s">
        <v>375</v>
      </c>
      <c r="G235" s="191" t="s">
        <v>300</v>
      </c>
      <c r="H235" s="192">
        <v>1</v>
      </c>
      <c r="I235" s="193"/>
      <c r="J235" s="194">
        <f>ROUND(I235*H235,2)</f>
        <v>0</v>
      </c>
      <c r="K235" s="195"/>
      <c r="L235" s="40"/>
      <c r="M235" s="196" t="s">
        <v>1</v>
      </c>
      <c r="N235" s="197" t="s">
        <v>41</v>
      </c>
      <c r="O235" s="72"/>
      <c r="P235" s="198">
        <f>O235*H235</f>
        <v>0</v>
      </c>
      <c r="Q235" s="198">
        <v>0</v>
      </c>
      <c r="R235" s="198">
        <f>Q235*H235</f>
        <v>0</v>
      </c>
      <c r="S235" s="198">
        <v>0</v>
      </c>
      <c r="T235" s="199">
        <f>S235*H235</f>
        <v>0</v>
      </c>
      <c r="U235" s="35"/>
      <c r="V235" s="35"/>
      <c r="W235" s="35"/>
      <c r="X235" s="35"/>
      <c r="Y235" s="35"/>
      <c r="Z235" s="35"/>
      <c r="AA235" s="35"/>
      <c r="AB235" s="35"/>
      <c r="AC235" s="35"/>
      <c r="AD235" s="35"/>
      <c r="AE235" s="35"/>
      <c r="AR235" s="200" t="s">
        <v>376</v>
      </c>
      <c r="AT235" s="200" t="s">
        <v>157</v>
      </c>
      <c r="AU235" s="200" t="s">
        <v>86</v>
      </c>
      <c r="AY235" s="18" t="s">
        <v>155</v>
      </c>
      <c r="BE235" s="201">
        <f>IF(N235="základní",J235,0)</f>
        <v>0</v>
      </c>
      <c r="BF235" s="201">
        <f>IF(N235="snížená",J235,0)</f>
        <v>0</v>
      </c>
      <c r="BG235" s="201">
        <f>IF(N235="zákl. přenesená",J235,0)</f>
        <v>0</v>
      </c>
      <c r="BH235" s="201">
        <f>IF(N235="sníž. přenesená",J235,0)</f>
        <v>0</v>
      </c>
      <c r="BI235" s="201">
        <f>IF(N235="nulová",J235,0)</f>
        <v>0</v>
      </c>
      <c r="BJ235" s="18" t="s">
        <v>84</v>
      </c>
      <c r="BK235" s="201">
        <f>ROUND(I235*H235,2)</f>
        <v>0</v>
      </c>
      <c r="BL235" s="18" t="s">
        <v>376</v>
      </c>
      <c r="BM235" s="200" t="s">
        <v>377</v>
      </c>
    </row>
    <row r="236" spans="2:63" s="12" customFormat="1" ht="22.8" customHeight="1">
      <c r="B236" s="172"/>
      <c r="C236" s="173"/>
      <c r="D236" s="174" t="s">
        <v>75</v>
      </c>
      <c r="E236" s="186" t="s">
        <v>378</v>
      </c>
      <c r="F236" s="186" t="s">
        <v>379</v>
      </c>
      <c r="G236" s="173"/>
      <c r="H236" s="173"/>
      <c r="I236" s="176"/>
      <c r="J236" s="187">
        <f>BK236</f>
        <v>0</v>
      </c>
      <c r="K236" s="173"/>
      <c r="L236" s="178"/>
      <c r="M236" s="179"/>
      <c r="N236" s="180"/>
      <c r="O236" s="180"/>
      <c r="P236" s="181">
        <f>P237</f>
        <v>0</v>
      </c>
      <c r="Q236" s="180"/>
      <c r="R236" s="181">
        <f>R237</f>
        <v>0</v>
      </c>
      <c r="S236" s="180"/>
      <c r="T236" s="182">
        <f>T237</f>
        <v>0</v>
      </c>
      <c r="AR236" s="183" t="s">
        <v>178</v>
      </c>
      <c r="AT236" s="184" t="s">
        <v>75</v>
      </c>
      <c r="AU236" s="184" t="s">
        <v>84</v>
      </c>
      <c r="AY236" s="183" t="s">
        <v>155</v>
      </c>
      <c r="BK236" s="185">
        <f>BK237</f>
        <v>0</v>
      </c>
    </row>
    <row r="237" spans="1:65" s="2" customFormat="1" ht="16.5" customHeight="1">
      <c r="A237" s="35"/>
      <c r="B237" s="36"/>
      <c r="C237" s="188" t="s">
        <v>380</v>
      </c>
      <c r="D237" s="188" t="s">
        <v>157</v>
      </c>
      <c r="E237" s="189" t="s">
        <v>381</v>
      </c>
      <c r="F237" s="190" t="s">
        <v>379</v>
      </c>
      <c r="G237" s="191" t="s">
        <v>382</v>
      </c>
      <c r="H237" s="246"/>
      <c r="I237" s="193"/>
      <c r="J237" s="194">
        <f>ROUND(I237*H237,2)</f>
        <v>0</v>
      </c>
      <c r="K237" s="195"/>
      <c r="L237" s="40"/>
      <c r="M237" s="196" t="s">
        <v>1</v>
      </c>
      <c r="N237" s="197" t="s">
        <v>41</v>
      </c>
      <c r="O237" s="72"/>
      <c r="P237" s="198">
        <f>O237*H237</f>
        <v>0</v>
      </c>
      <c r="Q237" s="198">
        <v>0</v>
      </c>
      <c r="R237" s="198">
        <f>Q237*H237</f>
        <v>0</v>
      </c>
      <c r="S237" s="198">
        <v>0</v>
      </c>
      <c r="T237" s="199">
        <f>S237*H237</f>
        <v>0</v>
      </c>
      <c r="U237" s="35"/>
      <c r="V237" s="35"/>
      <c r="W237" s="35"/>
      <c r="X237" s="35"/>
      <c r="Y237" s="35"/>
      <c r="Z237" s="35"/>
      <c r="AA237" s="35"/>
      <c r="AB237" s="35"/>
      <c r="AC237" s="35"/>
      <c r="AD237" s="35"/>
      <c r="AE237" s="35"/>
      <c r="AR237" s="200" t="s">
        <v>376</v>
      </c>
      <c r="AT237" s="200" t="s">
        <v>157</v>
      </c>
      <c r="AU237" s="200" t="s">
        <v>86</v>
      </c>
      <c r="AY237" s="18" t="s">
        <v>155</v>
      </c>
      <c r="BE237" s="201">
        <f>IF(N237="základní",J237,0)</f>
        <v>0</v>
      </c>
      <c r="BF237" s="201">
        <f>IF(N237="snížená",J237,0)</f>
        <v>0</v>
      </c>
      <c r="BG237" s="201">
        <f>IF(N237="zákl. přenesená",J237,0)</f>
        <v>0</v>
      </c>
      <c r="BH237" s="201">
        <f>IF(N237="sníž. přenesená",J237,0)</f>
        <v>0</v>
      </c>
      <c r="BI237" s="201">
        <f>IF(N237="nulová",J237,0)</f>
        <v>0</v>
      </c>
      <c r="BJ237" s="18" t="s">
        <v>84</v>
      </c>
      <c r="BK237" s="201">
        <f>ROUND(I237*H237,2)</f>
        <v>0</v>
      </c>
      <c r="BL237" s="18" t="s">
        <v>376</v>
      </c>
      <c r="BM237" s="200" t="s">
        <v>383</v>
      </c>
    </row>
    <row r="238" spans="2:63" s="12" customFormat="1" ht="22.8" customHeight="1">
      <c r="B238" s="172"/>
      <c r="C238" s="173"/>
      <c r="D238" s="174" t="s">
        <v>75</v>
      </c>
      <c r="E238" s="186" t="s">
        <v>384</v>
      </c>
      <c r="F238" s="186" t="s">
        <v>385</v>
      </c>
      <c r="G238" s="173"/>
      <c r="H238" s="173"/>
      <c r="I238" s="176"/>
      <c r="J238" s="187">
        <f>BK238</f>
        <v>0</v>
      </c>
      <c r="K238" s="173"/>
      <c r="L238" s="178"/>
      <c r="M238" s="179"/>
      <c r="N238" s="180"/>
      <c r="O238" s="180"/>
      <c r="P238" s="181">
        <f>P239</f>
        <v>0</v>
      </c>
      <c r="Q238" s="180"/>
      <c r="R238" s="181">
        <f>R239</f>
        <v>0</v>
      </c>
      <c r="S238" s="180"/>
      <c r="T238" s="182">
        <f>T239</f>
        <v>0</v>
      </c>
      <c r="AR238" s="183" t="s">
        <v>178</v>
      </c>
      <c r="AT238" s="184" t="s">
        <v>75</v>
      </c>
      <c r="AU238" s="184" t="s">
        <v>84</v>
      </c>
      <c r="AY238" s="183" t="s">
        <v>155</v>
      </c>
      <c r="BK238" s="185">
        <f>BK239</f>
        <v>0</v>
      </c>
    </row>
    <row r="239" spans="1:65" s="2" customFormat="1" ht="16.5" customHeight="1">
      <c r="A239" s="35"/>
      <c r="B239" s="36"/>
      <c r="C239" s="188" t="s">
        <v>386</v>
      </c>
      <c r="D239" s="188" t="s">
        <v>157</v>
      </c>
      <c r="E239" s="189" t="s">
        <v>387</v>
      </c>
      <c r="F239" s="190" t="s">
        <v>385</v>
      </c>
      <c r="G239" s="191" t="s">
        <v>382</v>
      </c>
      <c r="H239" s="246"/>
      <c r="I239" s="193"/>
      <c r="J239" s="194">
        <f>ROUND(I239*H239,2)</f>
        <v>0</v>
      </c>
      <c r="K239" s="195"/>
      <c r="L239" s="40"/>
      <c r="M239" s="196" t="s">
        <v>1</v>
      </c>
      <c r="N239" s="197" t="s">
        <v>41</v>
      </c>
      <c r="O239" s="72"/>
      <c r="P239" s="198">
        <f>O239*H239</f>
        <v>0</v>
      </c>
      <c r="Q239" s="198">
        <v>0</v>
      </c>
      <c r="R239" s="198">
        <f>Q239*H239</f>
        <v>0</v>
      </c>
      <c r="S239" s="198">
        <v>0</v>
      </c>
      <c r="T239" s="199">
        <f>S239*H239</f>
        <v>0</v>
      </c>
      <c r="U239" s="35"/>
      <c r="V239" s="35"/>
      <c r="W239" s="35"/>
      <c r="X239" s="35"/>
      <c r="Y239" s="35"/>
      <c r="Z239" s="35"/>
      <c r="AA239" s="35"/>
      <c r="AB239" s="35"/>
      <c r="AC239" s="35"/>
      <c r="AD239" s="35"/>
      <c r="AE239" s="35"/>
      <c r="AR239" s="200" t="s">
        <v>376</v>
      </c>
      <c r="AT239" s="200" t="s">
        <v>157</v>
      </c>
      <c r="AU239" s="200" t="s">
        <v>86</v>
      </c>
      <c r="AY239" s="18" t="s">
        <v>155</v>
      </c>
      <c r="BE239" s="201">
        <f>IF(N239="základní",J239,0)</f>
        <v>0</v>
      </c>
      <c r="BF239" s="201">
        <f>IF(N239="snížená",J239,0)</f>
        <v>0</v>
      </c>
      <c r="BG239" s="201">
        <f>IF(N239="zákl. přenesená",J239,0)</f>
        <v>0</v>
      </c>
      <c r="BH239" s="201">
        <f>IF(N239="sníž. přenesená",J239,0)</f>
        <v>0</v>
      </c>
      <c r="BI239" s="201">
        <f>IF(N239="nulová",J239,0)</f>
        <v>0</v>
      </c>
      <c r="BJ239" s="18" t="s">
        <v>84</v>
      </c>
      <c r="BK239" s="201">
        <f>ROUND(I239*H239,2)</f>
        <v>0</v>
      </c>
      <c r="BL239" s="18" t="s">
        <v>376</v>
      </c>
      <c r="BM239" s="200" t="s">
        <v>388</v>
      </c>
    </row>
    <row r="240" spans="2:63" s="12" customFormat="1" ht="22.8" customHeight="1">
      <c r="B240" s="172"/>
      <c r="C240" s="173"/>
      <c r="D240" s="174" t="s">
        <v>75</v>
      </c>
      <c r="E240" s="186" t="s">
        <v>389</v>
      </c>
      <c r="F240" s="186" t="s">
        <v>390</v>
      </c>
      <c r="G240" s="173"/>
      <c r="H240" s="173"/>
      <c r="I240" s="176"/>
      <c r="J240" s="187">
        <f>BK240</f>
        <v>0</v>
      </c>
      <c r="K240" s="173"/>
      <c r="L240" s="178"/>
      <c r="M240" s="179"/>
      <c r="N240" s="180"/>
      <c r="O240" s="180"/>
      <c r="P240" s="181">
        <f>P241</f>
        <v>0</v>
      </c>
      <c r="Q240" s="180"/>
      <c r="R240" s="181">
        <f>R241</f>
        <v>0</v>
      </c>
      <c r="S240" s="180"/>
      <c r="T240" s="182">
        <f>T241</f>
        <v>0</v>
      </c>
      <c r="AR240" s="183" t="s">
        <v>178</v>
      </c>
      <c r="AT240" s="184" t="s">
        <v>75</v>
      </c>
      <c r="AU240" s="184" t="s">
        <v>84</v>
      </c>
      <c r="AY240" s="183" t="s">
        <v>155</v>
      </c>
      <c r="BK240" s="185">
        <f>BK241</f>
        <v>0</v>
      </c>
    </row>
    <row r="241" spans="1:65" s="2" customFormat="1" ht="16.5" customHeight="1">
      <c r="A241" s="35"/>
      <c r="B241" s="36"/>
      <c r="C241" s="188" t="s">
        <v>391</v>
      </c>
      <c r="D241" s="188" t="s">
        <v>157</v>
      </c>
      <c r="E241" s="189" t="s">
        <v>392</v>
      </c>
      <c r="F241" s="190" t="s">
        <v>393</v>
      </c>
      <c r="G241" s="191" t="s">
        <v>382</v>
      </c>
      <c r="H241" s="246"/>
      <c r="I241" s="193"/>
      <c r="J241" s="194">
        <f>ROUND(I241*H241,2)</f>
        <v>0</v>
      </c>
      <c r="K241" s="195"/>
      <c r="L241" s="40"/>
      <c r="M241" s="247" t="s">
        <v>1</v>
      </c>
      <c r="N241" s="248" t="s">
        <v>41</v>
      </c>
      <c r="O241" s="249"/>
      <c r="P241" s="250">
        <f>O241*H241</f>
        <v>0</v>
      </c>
      <c r="Q241" s="250">
        <v>0</v>
      </c>
      <c r="R241" s="250">
        <f>Q241*H241</f>
        <v>0</v>
      </c>
      <c r="S241" s="250">
        <v>0</v>
      </c>
      <c r="T241" s="251">
        <f>S241*H241</f>
        <v>0</v>
      </c>
      <c r="U241" s="35"/>
      <c r="V241" s="35"/>
      <c r="W241" s="35"/>
      <c r="X241" s="35"/>
      <c r="Y241" s="35"/>
      <c r="Z241" s="35"/>
      <c r="AA241" s="35"/>
      <c r="AB241" s="35"/>
      <c r="AC241" s="35"/>
      <c r="AD241" s="35"/>
      <c r="AE241" s="35"/>
      <c r="AR241" s="200" t="s">
        <v>376</v>
      </c>
      <c r="AT241" s="200" t="s">
        <v>157</v>
      </c>
      <c r="AU241" s="200" t="s">
        <v>86</v>
      </c>
      <c r="AY241" s="18" t="s">
        <v>155</v>
      </c>
      <c r="BE241" s="201">
        <f>IF(N241="základní",J241,0)</f>
        <v>0</v>
      </c>
      <c r="BF241" s="201">
        <f>IF(N241="snížená",J241,0)</f>
        <v>0</v>
      </c>
      <c r="BG241" s="201">
        <f>IF(N241="zákl. přenesená",J241,0)</f>
        <v>0</v>
      </c>
      <c r="BH241" s="201">
        <f>IF(N241="sníž. přenesená",J241,0)</f>
        <v>0</v>
      </c>
      <c r="BI241" s="201">
        <f>IF(N241="nulová",J241,0)</f>
        <v>0</v>
      </c>
      <c r="BJ241" s="18" t="s">
        <v>84</v>
      </c>
      <c r="BK241" s="201">
        <f>ROUND(I241*H241,2)</f>
        <v>0</v>
      </c>
      <c r="BL241" s="18" t="s">
        <v>376</v>
      </c>
      <c r="BM241" s="200" t="s">
        <v>394</v>
      </c>
    </row>
    <row r="242" spans="1:31" s="2" customFormat="1" ht="6.9" customHeight="1">
      <c r="A242" s="35"/>
      <c r="B242" s="55"/>
      <c r="C242" s="56"/>
      <c r="D242" s="56"/>
      <c r="E242" s="56"/>
      <c r="F242" s="56"/>
      <c r="G242" s="56"/>
      <c r="H242" s="56"/>
      <c r="I242" s="56"/>
      <c r="J242" s="56"/>
      <c r="K242" s="56"/>
      <c r="L242" s="40"/>
      <c r="M242" s="35"/>
      <c r="O242" s="35"/>
      <c r="P242" s="35"/>
      <c r="Q242" s="35"/>
      <c r="R242" s="35"/>
      <c r="S242" s="35"/>
      <c r="T242" s="35"/>
      <c r="U242" s="35"/>
      <c r="V242" s="35"/>
      <c r="W242" s="35"/>
      <c r="X242" s="35"/>
      <c r="Y242" s="35"/>
      <c r="Z242" s="35"/>
      <c r="AA242" s="35"/>
      <c r="AB242" s="35"/>
      <c r="AC242" s="35"/>
      <c r="AD242" s="35"/>
      <c r="AE242" s="35"/>
    </row>
  </sheetData>
  <sheetProtection password="CC35" sheet="1" objects="1" scenarios="1" formatColumns="0" formatRows="0" autoFilter="0"/>
  <autoFilter ref="C127:K241"/>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604"/>
      <c r="M2" s="604"/>
      <c r="N2" s="604"/>
      <c r="O2" s="604"/>
      <c r="P2" s="604"/>
      <c r="Q2" s="604"/>
      <c r="R2" s="604"/>
      <c r="S2" s="604"/>
      <c r="T2" s="604"/>
      <c r="U2" s="604"/>
      <c r="V2" s="604"/>
      <c r="AT2" s="18" t="s">
        <v>89</v>
      </c>
    </row>
    <row r="3" spans="2:46" s="1" customFormat="1" ht="6.9" customHeight="1">
      <c r="B3" s="109"/>
      <c r="C3" s="110"/>
      <c r="D3" s="110"/>
      <c r="E3" s="110"/>
      <c r="F3" s="110"/>
      <c r="G3" s="110"/>
      <c r="H3" s="110"/>
      <c r="I3" s="110"/>
      <c r="J3" s="110"/>
      <c r="K3" s="110"/>
      <c r="L3" s="21"/>
      <c r="AT3" s="18" t="s">
        <v>86</v>
      </c>
    </row>
    <row r="4" spans="2:46" s="1" customFormat="1" ht="24.9" customHeight="1">
      <c r="B4" s="21"/>
      <c r="D4" s="111" t="s">
        <v>120</v>
      </c>
      <c r="L4" s="21"/>
      <c r="M4" s="112" t="s">
        <v>10</v>
      </c>
      <c r="AT4" s="18" t="s">
        <v>4</v>
      </c>
    </row>
    <row r="5" spans="2:12" s="1" customFormat="1" ht="6.9" customHeight="1">
      <c r="B5" s="21"/>
      <c r="L5" s="21"/>
    </row>
    <row r="6" spans="2:12" s="1" customFormat="1" ht="12" customHeight="1">
      <c r="B6" s="21"/>
      <c r="D6" s="113" t="s">
        <v>16</v>
      </c>
      <c r="L6" s="21"/>
    </row>
    <row r="7" spans="2:12" s="1" customFormat="1" ht="16.5" customHeight="1">
      <c r="B7" s="21"/>
      <c r="E7" s="619" t="str">
        <f>'Rekapitulace stavby'!K6</f>
        <v>III. etapa revitalizace Letního cvičiště Louny</v>
      </c>
      <c r="F7" s="620"/>
      <c r="G7" s="620"/>
      <c r="H7" s="620"/>
      <c r="L7" s="21"/>
    </row>
    <row r="8" spans="1:31" s="2" customFormat="1" ht="12" customHeight="1">
      <c r="A8" s="35"/>
      <c r="B8" s="40"/>
      <c r="C8" s="35"/>
      <c r="D8" s="113" t="s">
        <v>121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621" t="s">
        <v>395</v>
      </c>
      <c r="F9" s="622"/>
      <c r="G9" s="622"/>
      <c r="H9" s="622"/>
      <c r="I9" s="35"/>
      <c r="J9" s="35"/>
      <c r="K9" s="35"/>
      <c r="L9" s="52"/>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20. 11. 2020</v>
      </c>
      <c r="K12" s="35"/>
      <c r="L12" s="52"/>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623" t="str">
        <f>'Rekapitulace stavby'!E14</f>
        <v>Vyplň údaj</v>
      </c>
      <c r="F18" s="624"/>
      <c r="G18" s="624"/>
      <c r="H18" s="624"/>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625" t="s">
        <v>1</v>
      </c>
      <c r="F27" s="625"/>
      <c r="G27" s="625"/>
      <c r="H27" s="625"/>
      <c r="I27" s="116"/>
      <c r="J27" s="116"/>
      <c r="K27" s="116"/>
      <c r="L27" s="118"/>
      <c r="S27" s="116"/>
      <c r="T27" s="116"/>
      <c r="U27" s="116"/>
      <c r="V27" s="116"/>
      <c r="W27" s="116"/>
      <c r="X27" s="116"/>
      <c r="Y27" s="116"/>
      <c r="Z27" s="116"/>
      <c r="AA27" s="116"/>
      <c r="AB27" s="116"/>
      <c r="AC27" s="116"/>
      <c r="AD27" s="116"/>
      <c r="AE27" s="116"/>
    </row>
    <row r="28" spans="1:31" s="2" customFormat="1" ht="6.9"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ROUND(J132,2)</f>
        <v>0</v>
      </c>
      <c r="K30" s="35"/>
      <c r="L30" s="52"/>
      <c r="S30" s="35"/>
      <c r="T30" s="35"/>
      <c r="U30" s="35"/>
      <c r="V30" s="35"/>
      <c r="W30" s="35"/>
      <c r="X30" s="35"/>
      <c r="Y30" s="35"/>
      <c r="Z30" s="35"/>
      <c r="AA30" s="35"/>
      <c r="AB30" s="35"/>
      <c r="AC30" s="35"/>
      <c r="AD30" s="35"/>
      <c r="AE30" s="35"/>
    </row>
    <row r="31" spans="1:31" s="2" customFormat="1" ht="6.9"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 customHeight="1">
      <c r="A33" s="35"/>
      <c r="B33" s="40"/>
      <c r="C33" s="35"/>
      <c r="D33" s="123" t="s">
        <v>40</v>
      </c>
      <c r="E33" s="113" t="s">
        <v>41</v>
      </c>
      <c r="F33" s="124">
        <f>ROUND((SUM(BE132:BE346)),2)</f>
        <v>0</v>
      </c>
      <c r="G33" s="35"/>
      <c r="H33" s="35"/>
      <c r="I33" s="125">
        <v>0.21</v>
      </c>
      <c r="J33" s="124">
        <f>ROUND(((SUM(BE132:BE346))*I33),2)</f>
        <v>0</v>
      </c>
      <c r="K33" s="35"/>
      <c r="L33" s="52"/>
      <c r="S33" s="35"/>
      <c r="T33" s="35"/>
      <c r="U33" s="35"/>
      <c r="V33" s="35"/>
      <c r="W33" s="35"/>
      <c r="X33" s="35"/>
      <c r="Y33" s="35"/>
      <c r="Z33" s="35"/>
      <c r="AA33" s="35"/>
      <c r="AB33" s="35"/>
      <c r="AC33" s="35"/>
      <c r="AD33" s="35"/>
      <c r="AE33" s="35"/>
    </row>
    <row r="34" spans="1:31" s="2" customFormat="1" ht="14.4" customHeight="1">
      <c r="A34" s="35"/>
      <c r="B34" s="40"/>
      <c r="C34" s="35"/>
      <c r="D34" s="35"/>
      <c r="E34" s="113" t="s">
        <v>42</v>
      </c>
      <c r="F34" s="124">
        <f>ROUND((SUM(BF132:BF346)),2)</f>
        <v>0</v>
      </c>
      <c r="G34" s="35"/>
      <c r="H34" s="35"/>
      <c r="I34" s="125">
        <v>0.15</v>
      </c>
      <c r="J34" s="124">
        <f>ROUND(((SUM(BF132:BF346))*I34),2)</f>
        <v>0</v>
      </c>
      <c r="K34" s="35"/>
      <c r="L34" s="52"/>
      <c r="S34" s="35"/>
      <c r="T34" s="35"/>
      <c r="U34" s="35"/>
      <c r="V34" s="35"/>
      <c r="W34" s="35"/>
      <c r="X34" s="35"/>
      <c r="Y34" s="35"/>
      <c r="Z34" s="35"/>
      <c r="AA34" s="35"/>
      <c r="AB34" s="35"/>
      <c r="AC34" s="35"/>
      <c r="AD34" s="35"/>
      <c r="AE34" s="35"/>
    </row>
    <row r="35" spans="1:31" s="2" customFormat="1" ht="14.4" customHeight="1" hidden="1">
      <c r="A35" s="35"/>
      <c r="B35" s="40"/>
      <c r="C35" s="35"/>
      <c r="D35" s="35"/>
      <c r="E35" s="113" t="s">
        <v>43</v>
      </c>
      <c r="F35" s="124">
        <f>ROUND((SUM(BG132:BG346)),2)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 customHeight="1" hidden="1">
      <c r="A36" s="35"/>
      <c r="B36" s="40"/>
      <c r="C36" s="35"/>
      <c r="D36" s="35"/>
      <c r="E36" s="113" t="s">
        <v>44</v>
      </c>
      <c r="F36" s="124">
        <f>ROUND((SUM(BH132:BH346)),2)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 customHeight="1" hidden="1">
      <c r="A37" s="35"/>
      <c r="B37" s="40"/>
      <c r="C37" s="35"/>
      <c r="D37" s="35"/>
      <c r="E37" s="113" t="s">
        <v>45</v>
      </c>
      <c r="F37" s="124">
        <f>ROUND((SUM(BI132:BI346)),2)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2"/>
      <c r="D50" s="133" t="s">
        <v>49</v>
      </c>
      <c r="E50" s="134"/>
      <c r="F50" s="134"/>
      <c r="G50" s="133" t="s">
        <v>50</v>
      </c>
      <c r="H50" s="134"/>
      <c r="I50" s="134"/>
      <c r="J50" s="134"/>
      <c r="K50" s="134"/>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3.2">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 customHeight="1">
      <c r="A82" s="35"/>
      <c r="B82" s="36"/>
      <c r="C82" s="24" t="s">
        <v>123</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617" t="str">
        <f>E7</f>
        <v>III. etapa revitalizace Letního cvičiště Louny</v>
      </c>
      <c r="F85" s="618"/>
      <c r="G85" s="618"/>
      <c r="H85" s="618"/>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121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579" t="str">
        <f>E9</f>
        <v>SO-02 - Komunikace, hlediště, terénní úpravy</v>
      </c>
      <c r="F87" s="616"/>
      <c r="G87" s="616"/>
      <c r="H87" s="616"/>
      <c r="I87" s="37"/>
      <c r="J87" s="37"/>
      <c r="K87" s="37"/>
      <c r="L87" s="52"/>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Louny</v>
      </c>
      <c r="G89" s="37"/>
      <c r="H89" s="37"/>
      <c r="I89" s="30" t="s">
        <v>22</v>
      </c>
      <c r="J89" s="67" t="str">
        <f>IF(J12="","",J12)</f>
        <v>20. 11. 2020</v>
      </c>
      <c r="K89" s="37"/>
      <c r="L89" s="52"/>
      <c r="S89" s="35"/>
      <c r="T89" s="35"/>
      <c r="U89" s="35"/>
      <c r="V89" s="35"/>
      <c r="W89" s="35"/>
      <c r="X89" s="35"/>
      <c r="Y89" s="35"/>
      <c r="Z89" s="35"/>
      <c r="AA89" s="35"/>
      <c r="AB89" s="35"/>
      <c r="AC89" s="35"/>
      <c r="AD89" s="35"/>
      <c r="AE89" s="35"/>
    </row>
    <row r="90" spans="1:31" s="2" customFormat="1" ht="6.9"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65" customHeight="1">
      <c r="A91" s="35"/>
      <c r="B91" s="36"/>
      <c r="C91" s="30" t="s">
        <v>24</v>
      </c>
      <c r="D91" s="37"/>
      <c r="E91" s="37"/>
      <c r="F91" s="28" t="str">
        <f>E15</f>
        <v>Město Louny</v>
      </c>
      <c r="G91" s="37"/>
      <c r="H91" s="37"/>
      <c r="I91" s="30" t="s">
        <v>30</v>
      </c>
      <c r="J91" s="33" t="str">
        <f>E21</f>
        <v>Sportovní projekty s.r.o.</v>
      </c>
      <c r="K91" s="37"/>
      <c r="L91" s="52"/>
      <c r="S91" s="35"/>
      <c r="T91" s="35"/>
      <c r="U91" s="35"/>
      <c r="V91" s="35"/>
      <c r="W91" s="35"/>
      <c r="X91" s="35"/>
      <c r="Y91" s="35"/>
      <c r="Z91" s="35"/>
      <c r="AA91" s="35"/>
      <c r="AB91" s="35"/>
      <c r="AC91" s="35"/>
      <c r="AD91" s="35"/>
      <c r="AE91" s="35"/>
    </row>
    <row r="92" spans="1:31" s="2" customFormat="1" ht="15.15" customHeight="1">
      <c r="A92" s="35"/>
      <c r="B92" s="36"/>
      <c r="C92" s="30" t="s">
        <v>28</v>
      </c>
      <c r="D92" s="37"/>
      <c r="E92" s="37"/>
      <c r="F92" s="28" t="str">
        <f>IF(E18="","",E18)</f>
        <v>Vyplň údaj</v>
      </c>
      <c r="G92" s="37"/>
      <c r="H92" s="37"/>
      <c r="I92" s="30" t="s">
        <v>33</v>
      </c>
      <c r="J92" s="33" t="str">
        <f>E24</f>
        <v>F.Pecka</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124</v>
      </c>
      <c r="D94" s="145"/>
      <c r="E94" s="145"/>
      <c r="F94" s="145"/>
      <c r="G94" s="145"/>
      <c r="H94" s="145"/>
      <c r="I94" s="145"/>
      <c r="J94" s="146" t="s">
        <v>125</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8" customHeight="1">
      <c r="A96" s="35"/>
      <c r="B96" s="36"/>
      <c r="C96" s="147" t="s">
        <v>126</v>
      </c>
      <c r="D96" s="37"/>
      <c r="E96" s="37"/>
      <c r="F96" s="37"/>
      <c r="G96" s="37"/>
      <c r="H96" s="37"/>
      <c r="I96" s="37"/>
      <c r="J96" s="85">
        <f>J132</f>
        <v>0</v>
      </c>
      <c r="K96" s="37"/>
      <c r="L96" s="52"/>
      <c r="S96" s="35"/>
      <c r="T96" s="35"/>
      <c r="U96" s="35"/>
      <c r="V96" s="35"/>
      <c r="W96" s="35"/>
      <c r="X96" s="35"/>
      <c r="Y96" s="35"/>
      <c r="Z96" s="35"/>
      <c r="AA96" s="35"/>
      <c r="AB96" s="35"/>
      <c r="AC96" s="35"/>
      <c r="AD96" s="35"/>
      <c r="AE96" s="35"/>
      <c r="AU96" s="18" t="s">
        <v>127</v>
      </c>
    </row>
    <row r="97" spans="2:12" s="9" customFormat="1" ht="24.9" customHeight="1">
      <c r="B97" s="148"/>
      <c r="C97" s="149"/>
      <c r="D97" s="150" t="s">
        <v>128</v>
      </c>
      <c r="E97" s="151"/>
      <c r="F97" s="151"/>
      <c r="G97" s="151"/>
      <c r="H97" s="151"/>
      <c r="I97" s="151"/>
      <c r="J97" s="152">
        <f>J133</f>
        <v>0</v>
      </c>
      <c r="K97" s="149"/>
      <c r="L97" s="153"/>
    </row>
    <row r="98" spans="2:12" s="10" customFormat="1" ht="19.95" customHeight="1">
      <c r="B98" s="154"/>
      <c r="C98" s="155"/>
      <c r="D98" s="156" t="s">
        <v>129</v>
      </c>
      <c r="E98" s="157"/>
      <c r="F98" s="157"/>
      <c r="G98" s="157"/>
      <c r="H98" s="157"/>
      <c r="I98" s="157"/>
      <c r="J98" s="158">
        <f>J134</f>
        <v>0</v>
      </c>
      <c r="K98" s="155"/>
      <c r="L98" s="159"/>
    </row>
    <row r="99" spans="2:12" s="10" customFormat="1" ht="19.95" customHeight="1">
      <c r="B99" s="154"/>
      <c r="C99" s="155"/>
      <c r="D99" s="156" t="s">
        <v>396</v>
      </c>
      <c r="E99" s="157"/>
      <c r="F99" s="157"/>
      <c r="G99" s="157"/>
      <c r="H99" s="157"/>
      <c r="I99" s="157"/>
      <c r="J99" s="158">
        <f>J202</f>
        <v>0</v>
      </c>
      <c r="K99" s="155"/>
      <c r="L99" s="159"/>
    </row>
    <row r="100" spans="2:12" s="10" customFormat="1" ht="19.95" customHeight="1">
      <c r="B100" s="154"/>
      <c r="C100" s="155"/>
      <c r="D100" s="156" t="s">
        <v>397</v>
      </c>
      <c r="E100" s="157"/>
      <c r="F100" s="157"/>
      <c r="G100" s="157"/>
      <c r="H100" s="157"/>
      <c r="I100" s="157"/>
      <c r="J100" s="158">
        <f>J225</f>
        <v>0</v>
      </c>
      <c r="K100" s="155"/>
      <c r="L100" s="159"/>
    </row>
    <row r="101" spans="2:12" s="10" customFormat="1" ht="19.95" customHeight="1">
      <c r="B101" s="154"/>
      <c r="C101" s="155"/>
      <c r="D101" s="156" t="s">
        <v>398</v>
      </c>
      <c r="E101" s="157"/>
      <c r="F101" s="157"/>
      <c r="G101" s="157"/>
      <c r="H101" s="157"/>
      <c r="I101" s="157"/>
      <c r="J101" s="158">
        <f>J255</f>
        <v>0</v>
      </c>
      <c r="K101" s="155"/>
      <c r="L101" s="159"/>
    </row>
    <row r="102" spans="2:12" s="10" customFormat="1" ht="19.95" customHeight="1">
      <c r="B102" s="154"/>
      <c r="C102" s="155"/>
      <c r="D102" s="156" t="s">
        <v>399</v>
      </c>
      <c r="E102" s="157"/>
      <c r="F102" s="157"/>
      <c r="G102" s="157"/>
      <c r="H102" s="157"/>
      <c r="I102" s="157"/>
      <c r="J102" s="158">
        <f>J276</f>
        <v>0</v>
      </c>
      <c r="K102" s="155"/>
      <c r="L102" s="159"/>
    </row>
    <row r="103" spans="2:12" s="10" customFormat="1" ht="19.95" customHeight="1">
      <c r="B103" s="154"/>
      <c r="C103" s="155"/>
      <c r="D103" s="156" t="s">
        <v>400</v>
      </c>
      <c r="E103" s="157"/>
      <c r="F103" s="157"/>
      <c r="G103" s="157"/>
      <c r="H103" s="157"/>
      <c r="I103" s="157"/>
      <c r="J103" s="158">
        <f>J289</f>
        <v>0</v>
      </c>
      <c r="K103" s="155"/>
      <c r="L103" s="159"/>
    </row>
    <row r="104" spans="2:12" s="10" customFormat="1" ht="19.95" customHeight="1">
      <c r="B104" s="154"/>
      <c r="C104" s="155"/>
      <c r="D104" s="156" t="s">
        <v>130</v>
      </c>
      <c r="E104" s="157"/>
      <c r="F104" s="157"/>
      <c r="G104" s="157"/>
      <c r="H104" s="157"/>
      <c r="I104" s="157"/>
      <c r="J104" s="158">
        <f>J300</f>
        <v>0</v>
      </c>
      <c r="K104" s="155"/>
      <c r="L104" s="159"/>
    </row>
    <row r="105" spans="2:12" s="10" customFormat="1" ht="19.95" customHeight="1">
      <c r="B105" s="154"/>
      <c r="C105" s="155"/>
      <c r="D105" s="156" t="s">
        <v>132</v>
      </c>
      <c r="E105" s="157"/>
      <c r="F105" s="157"/>
      <c r="G105" s="157"/>
      <c r="H105" s="157"/>
      <c r="I105" s="157"/>
      <c r="J105" s="158">
        <f>J321</f>
        <v>0</v>
      </c>
      <c r="K105" s="155"/>
      <c r="L105" s="159"/>
    </row>
    <row r="106" spans="2:12" s="9" customFormat="1" ht="24.9" customHeight="1">
      <c r="B106" s="148"/>
      <c r="C106" s="149"/>
      <c r="D106" s="150" t="s">
        <v>133</v>
      </c>
      <c r="E106" s="151"/>
      <c r="F106" s="151"/>
      <c r="G106" s="151"/>
      <c r="H106" s="151"/>
      <c r="I106" s="151"/>
      <c r="J106" s="152">
        <f>J323</f>
        <v>0</v>
      </c>
      <c r="K106" s="149"/>
      <c r="L106" s="153"/>
    </row>
    <row r="107" spans="2:12" s="10" customFormat="1" ht="19.95" customHeight="1">
      <c r="B107" s="154"/>
      <c r="C107" s="155"/>
      <c r="D107" s="156" t="s">
        <v>401</v>
      </c>
      <c r="E107" s="157"/>
      <c r="F107" s="157"/>
      <c r="G107" s="157"/>
      <c r="H107" s="157"/>
      <c r="I107" s="157"/>
      <c r="J107" s="158">
        <f>J324</f>
        <v>0</v>
      </c>
      <c r="K107" s="155"/>
      <c r="L107" s="159"/>
    </row>
    <row r="108" spans="2:12" s="9" customFormat="1" ht="24.9" customHeight="1">
      <c r="B108" s="148"/>
      <c r="C108" s="149"/>
      <c r="D108" s="150" t="s">
        <v>135</v>
      </c>
      <c r="E108" s="151"/>
      <c r="F108" s="151"/>
      <c r="G108" s="151"/>
      <c r="H108" s="151"/>
      <c r="I108" s="151"/>
      <c r="J108" s="152">
        <f>J338</f>
        <v>0</v>
      </c>
      <c r="K108" s="149"/>
      <c r="L108" s="153"/>
    </row>
    <row r="109" spans="2:12" s="10" customFormat="1" ht="19.95" customHeight="1">
      <c r="B109" s="154"/>
      <c r="C109" s="155"/>
      <c r="D109" s="156" t="s">
        <v>136</v>
      </c>
      <c r="E109" s="157"/>
      <c r="F109" s="157"/>
      <c r="G109" s="157"/>
      <c r="H109" s="157"/>
      <c r="I109" s="157"/>
      <c r="J109" s="158">
        <f>J339</f>
        <v>0</v>
      </c>
      <c r="K109" s="155"/>
      <c r="L109" s="159"/>
    </row>
    <row r="110" spans="2:12" s="10" customFormat="1" ht="19.95" customHeight="1">
      <c r="B110" s="154"/>
      <c r="C110" s="155"/>
      <c r="D110" s="156" t="s">
        <v>137</v>
      </c>
      <c r="E110" s="157"/>
      <c r="F110" s="157"/>
      <c r="G110" s="157"/>
      <c r="H110" s="157"/>
      <c r="I110" s="157"/>
      <c r="J110" s="158">
        <f>J341</f>
        <v>0</v>
      </c>
      <c r="K110" s="155"/>
      <c r="L110" s="159"/>
    </row>
    <row r="111" spans="2:12" s="10" customFormat="1" ht="19.95" customHeight="1">
      <c r="B111" s="154"/>
      <c r="C111" s="155"/>
      <c r="D111" s="156" t="s">
        <v>138</v>
      </c>
      <c r="E111" s="157"/>
      <c r="F111" s="157"/>
      <c r="G111" s="157"/>
      <c r="H111" s="157"/>
      <c r="I111" s="157"/>
      <c r="J111" s="158">
        <f>J343</f>
        <v>0</v>
      </c>
      <c r="K111" s="155"/>
      <c r="L111" s="159"/>
    </row>
    <row r="112" spans="2:12" s="10" customFormat="1" ht="19.95" customHeight="1">
      <c r="B112" s="154"/>
      <c r="C112" s="155"/>
      <c r="D112" s="156" t="s">
        <v>139</v>
      </c>
      <c r="E112" s="157"/>
      <c r="F112" s="157"/>
      <c r="G112" s="157"/>
      <c r="H112" s="157"/>
      <c r="I112" s="157"/>
      <c r="J112" s="158">
        <f>J345</f>
        <v>0</v>
      </c>
      <c r="K112" s="155"/>
      <c r="L112" s="159"/>
    </row>
    <row r="113" spans="1:31" s="2" customFormat="1" ht="21.7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6.9" customHeight="1">
      <c r="A114" s="35"/>
      <c r="B114" s="55"/>
      <c r="C114" s="56"/>
      <c r="D114" s="56"/>
      <c r="E114" s="56"/>
      <c r="F114" s="56"/>
      <c r="G114" s="56"/>
      <c r="H114" s="56"/>
      <c r="I114" s="56"/>
      <c r="J114" s="56"/>
      <c r="K114" s="56"/>
      <c r="L114" s="52"/>
      <c r="S114" s="35"/>
      <c r="T114" s="35"/>
      <c r="U114" s="35"/>
      <c r="V114" s="35"/>
      <c r="W114" s="35"/>
      <c r="X114" s="35"/>
      <c r="Y114" s="35"/>
      <c r="Z114" s="35"/>
      <c r="AA114" s="35"/>
      <c r="AB114" s="35"/>
      <c r="AC114" s="35"/>
      <c r="AD114" s="35"/>
      <c r="AE114" s="35"/>
    </row>
    <row r="118" spans="1:31" s="2" customFormat="1" ht="6.9" customHeight="1">
      <c r="A118" s="35"/>
      <c r="B118" s="57"/>
      <c r="C118" s="58"/>
      <c r="D118" s="58"/>
      <c r="E118" s="58"/>
      <c r="F118" s="58"/>
      <c r="G118" s="58"/>
      <c r="H118" s="58"/>
      <c r="I118" s="58"/>
      <c r="J118" s="58"/>
      <c r="K118" s="58"/>
      <c r="L118" s="52"/>
      <c r="S118" s="35"/>
      <c r="T118" s="35"/>
      <c r="U118" s="35"/>
      <c r="V118" s="35"/>
      <c r="W118" s="35"/>
      <c r="X118" s="35"/>
      <c r="Y118" s="35"/>
      <c r="Z118" s="35"/>
      <c r="AA118" s="35"/>
      <c r="AB118" s="35"/>
      <c r="AC118" s="35"/>
      <c r="AD118" s="35"/>
      <c r="AE118" s="35"/>
    </row>
    <row r="119" spans="1:31" s="2" customFormat="1" ht="24.9" customHeight="1">
      <c r="A119" s="35"/>
      <c r="B119" s="36"/>
      <c r="C119" s="24" t="s">
        <v>140</v>
      </c>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6.9"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2" customHeight="1">
      <c r="A121" s="35"/>
      <c r="B121" s="36"/>
      <c r="C121" s="30" t="s">
        <v>16</v>
      </c>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16.5" customHeight="1">
      <c r="A122" s="35"/>
      <c r="B122" s="36"/>
      <c r="C122" s="37"/>
      <c r="D122" s="37"/>
      <c r="E122" s="617" t="str">
        <f>E7</f>
        <v>III. etapa revitalizace Letního cvičiště Louny</v>
      </c>
      <c r="F122" s="618"/>
      <c r="G122" s="618"/>
      <c r="H122" s="618"/>
      <c r="I122" s="37"/>
      <c r="J122" s="37"/>
      <c r="K122" s="37"/>
      <c r="L122" s="52"/>
      <c r="S122" s="35"/>
      <c r="T122" s="35"/>
      <c r="U122" s="35"/>
      <c r="V122" s="35"/>
      <c r="W122" s="35"/>
      <c r="X122" s="35"/>
      <c r="Y122" s="35"/>
      <c r="Z122" s="35"/>
      <c r="AA122" s="35"/>
      <c r="AB122" s="35"/>
      <c r="AC122" s="35"/>
      <c r="AD122" s="35"/>
      <c r="AE122" s="35"/>
    </row>
    <row r="123" spans="1:31" s="2" customFormat="1" ht="12" customHeight="1">
      <c r="A123" s="35"/>
      <c r="B123" s="36"/>
      <c r="C123" s="30" t="s">
        <v>121</v>
      </c>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16.5" customHeight="1">
      <c r="A124" s="35"/>
      <c r="B124" s="36"/>
      <c r="C124" s="37"/>
      <c r="D124" s="37"/>
      <c r="E124" s="579" t="str">
        <f>E9</f>
        <v>SO-02 - Komunikace, hlediště, terénní úpravy</v>
      </c>
      <c r="F124" s="616"/>
      <c r="G124" s="616"/>
      <c r="H124" s="616"/>
      <c r="I124" s="37"/>
      <c r="J124" s="37"/>
      <c r="K124" s="37"/>
      <c r="L124" s="52"/>
      <c r="S124" s="35"/>
      <c r="T124" s="35"/>
      <c r="U124" s="35"/>
      <c r="V124" s="35"/>
      <c r="W124" s="35"/>
      <c r="X124" s="35"/>
      <c r="Y124" s="35"/>
      <c r="Z124" s="35"/>
      <c r="AA124" s="35"/>
      <c r="AB124" s="35"/>
      <c r="AC124" s="35"/>
      <c r="AD124" s="35"/>
      <c r="AE124" s="35"/>
    </row>
    <row r="125" spans="1:31" s="2" customFormat="1" ht="6.9"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2" customFormat="1" ht="12" customHeight="1">
      <c r="A126" s="35"/>
      <c r="B126" s="36"/>
      <c r="C126" s="30" t="s">
        <v>20</v>
      </c>
      <c r="D126" s="37"/>
      <c r="E126" s="37"/>
      <c r="F126" s="28" t="str">
        <f>F12</f>
        <v>Louny</v>
      </c>
      <c r="G126" s="37"/>
      <c r="H126" s="37"/>
      <c r="I126" s="30" t="s">
        <v>22</v>
      </c>
      <c r="J126" s="67" t="str">
        <f>IF(J12="","",J12)</f>
        <v>20. 11. 2020</v>
      </c>
      <c r="K126" s="37"/>
      <c r="L126" s="52"/>
      <c r="S126" s="35"/>
      <c r="T126" s="35"/>
      <c r="U126" s="35"/>
      <c r="V126" s="35"/>
      <c r="W126" s="35"/>
      <c r="X126" s="35"/>
      <c r="Y126" s="35"/>
      <c r="Z126" s="35"/>
      <c r="AA126" s="35"/>
      <c r="AB126" s="35"/>
      <c r="AC126" s="35"/>
      <c r="AD126" s="35"/>
      <c r="AE126" s="35"/>
    </row>
    <row r="127" spans="1:31" s="2" customFormat="1" ht="6.9" customHeight="1">
      <c r="A127" s="35"/>
      <c r="B127" s="36"/>
      <c r="C127" s="37"/>
      <c r="D127" s="37"/>
      <c r="E127" s="37"/>
      <c r="F127" s="37"/>
      <c r="G127" s="37"/>
      <c r="H127" s="37"/>
      <c r="I127" s="37"/>
      <c r="J127" s="37"/>
      <c r="K127" s="37"/>
      <c r="L127" s="52"/>
      <c r="S127" s="35"/>
      <c r="T127" s="35"/>
      <c r="U127" s="35"/>
      <c r="V127" s="35"/>
      <c r="W127" s="35"/>
      <c r="X127" s="35"/>
      <c r="Y127" s="35"/>
      <c r="Z127" s="35"/>
      <c r="AA127" s="35"/>
      <c r="AB127" s="35"/>
      <c r="AC127" s="35"/>
      <c r="AD127" s="35"/>
      <c r="AE127" s="35"/>
    </row>
    <row r="128" spans="1:31" s="2" customFormat="1" ht="25.65" customHeight="1">
      <c r="A128" s="35"/>
      <c r="B128" s="36"/>
      <c r="C128" s="30" t="s">
        <v>24</v>
      </c>
      <c r="D128" s="37"/>
      <c r="E128" s="37"/>
      <c r="F128" s="28" t="str">
        <f>E15</f>
        <v>Město Louny</v>
      </c>
      <c r="G128" s="37"/>
      <c r="H128" s="37"/>
      <c r="I128" s="30" t="s">
        <v>30</v>
      </c>
      <c r="J128" s="33" t="str">
        <f>E21</f>
        <v>Sportovní projekty s.r.o.</v>
      </c>
      <c r="K128" s="37"/>
      <c r="L128" s="52"/>
      <c r="S128" s="35"/>
      <c r="T128" s="35"/>
      <c r="U128" s="35"/>
      <c r="V128" s="35"/>
      <c r="W128" s="35"/>
      <c r="X128" s="35"/>
      <c r="Y128" s="35"/>
      <c r="Z128" s="35"/>
      <c r="AA128" s="35"/>
      <c r="AB128" s="35"/>
      <c r="AC128" s="35"/>
      <c r="AD128" s="35"/>
      <c r="AE128" s="35"/>
    </row>
    <row r="129" spans="1:31" s="2" customFormat="1" ht="15.15" customHeight="1">
      <c r="A129" s="35"/>
      <c r="B129" s="36"/>
      <c r="C129" s="30" t="s">
        <v>28</v>
      </c>
      <c r="D129" s="37"/>
      <c r="E129" s="37"/>
      <c r="F129" s="28" t="str">
        <f>IF(E18="","",E18)</f>
        <v>Vyplň údaj</v>
      </c>
      <c r="G129" s="37"/>
      <c r="H129" s="37"/>
      <c r="I129" s="30" t="s">
        <v>33</v>
      </c>
      <c r="J129" s="33" t="str">
        <f>E24</f>
        <v>F.Pecka</v>
      </c>
      <c r="K129" s="37"/>
      <c r="L129" s="52"/>
      <c r="S129" s="35"/>
      <c r="T129" s="35"/>
      <c r="U129" s="35"/>
      <c r="V129" s="35"/>
      <c r="W129" s="35"/>
      <c r="X129" s="35"/>
      <c r="Y129" s="35"/>
      <c r="Z129" s="35"/>
      <c r="AA129" s="35"/>
      <c r="AB129" s="35"/>
      <c r="AC129" s="35"/>
      <c r="AD129" s="35"/>
      <c r="AE129" s="35"/>
    </row>
    <row r="130" spans="1:31" s="2" customFormat="1" ht="10.35" customHeight="1">
      <c r="A130" s="35"/>
      <c r="B130" s="36"/>
      <c r="C130" s="37"/>
      <c r="D130" s="37"/>
      <c r="E130" s="37"/>
      <c r="F130" s="37"/>
      <c r="G130" s="37"/>
      <c r="H130" s="37"/>
      <c r="I130" s="37"/>
      <c r="J130" s="37"/>
      <c r="K130" s="37"/>
      <c r="L130" s="52"/>
      <c r="S130" s="35"/>
      <c r="T130" s="35"/>
      <c r="U130" s="35"/>
      <c r="V130" s="35"/>
      <c r="W130" s="35"/>
      <c r="X130" s="35"/>
      <c r="Y130" s="35"/>
      <c r="Z130" s="35"/>
      <c r="AA130" s="35"/>
      <c r="AB130" s="35"/>
      <c r="AC130" s="35"/>
      <c r="AD130" s="35"/>
      <c r="AE130" s="35"/>
    </row>
    <row r="131" spans="1:31" s="11" customFormat="1" ht="29.25" customHeight="1">
      <c r="A131" s="160"/>
      <c r="B131" s="161"/>
      <c r="C131" s="162" t="s">
        <v>141</v>
      </c>
      <c r="D131" s="163" t="s">
        <v>61</v>
      </c>
      <c r="E131" s="163" t="s">
        <v>57</v>
      </c>
      <c r="F131" s="163" t="s">
        <v>58</v>
      </c>
      <c r="G131" s="163" t="s">
        <v>142</v>
      </c>
      <c r="H131" s="163" t="s">
        <v>143</v>
      </c>
      <c r="I131" s="163" t="s">
        <v>144</v>
      </c>
      <c r="J131" s="164" t="s">
        <v>125</v>
      </c>
      <c r="K131" s="165" t="s">
        <v>145</v>
      </c>
      <c r="L131" s="166"/>
      <c r="M131" s="76" t="s">
        <v>1</v>
      </c>
      <c r="N131" s="77" t="s">
        <v>40</v>
      </c>
      <c r="O131" s="77" t="s">
        <v>146</v>
      </c>
      <c r="P131" s="77" t="s">
        <v>147</v>
      </c>
      <c r="Q131" s="77" t="s">
        <v>148</v>
      </c>
      <c r="R131" s="77" t="s">
        <v>149</v>
      </c>
      <c r="S131" s="77" t="s">
        <v>150</v>
      </c>
      <c r="T131" s="78" t="s">
        <v>151</v>
      </c>
      <c r="U131" s="160"/>
      <c r="V131" s="160"/>
      <c r="W131" s="160"/>
      <c r="X131" s="160"/>
      <c r="Y131" s="160"/>
      <c r="Z131" s="160"/>
      <c r="AA131" s="160"/>
      <c r="AB131" s="160"/>
      <c r="AC131" s="160"/>
      <c r="AD131" s="160"/>
      <c r="AE131" s="160"/>
    </row>
    <row r="132" spans="1:63" s="2" customFormat="1" ht="22.8" customHeight="1">
      <c r="A132" s="35"/>
      <c r="B132" s="36"/>
      <c r="C132" s="83" t="s">
        <v>152</v>
      </c>
      <c r="D132" s="37"/>
      <c r="E132" s="37"/>
      <c r="F132" s="37"/>
      <c r="G132" s="37"/>
      <c r="H132" s="37"/>
      <c r="I132" s="37"/>
      <c r="J132" s="167">
        <f>BK132</f>
        <v>0</v>
      </c>
      <c r="K132" s="37"/>
      <c r="L132" s="40"/>
      <c r="M132" s="79"/>
      <c r="N132" s="168"/>
      <c r="O132" s="80"/>
      <c r="P132" s="169">
        <f>P133+P323+P338</f>
        <v>0</v>
      </c>
      <c r="Q132" s="80"/>
      <c r="R132" s="169">
        <f>R133+R323+R338</f>
        <v>1227.2958405000002</v>
      </c>
      <c r="S132" s="80"/>
      <c r="T132" s="170">
        <f>T133+T323+T338</f>
        <v>0.0135</v>
      </c>
      <c r="U132" s="35"/>
      <c r="V132" s="35"/>
      <c r="W132" s="35"/>
      <c r="X132" s="35"/>
      <c r="Y132" s="35"/>
      <c r="Z132" s="35"/>
      <c r="AA132" s="35"/>
      <c r="AB132" s="35"/>
      <c r="AC132" s="35"/>
      <c r="AD132" s="35"/>
      <c r="AE132" s="35"/>
      <c r="AT132" s="18" t="s">
        <v>75</v>
      </c>
      <c r="AU132" s="18" t="s">
        <v>127</v>
      </c>
      <c r="BK132" s="171">
        <f>BK133+BK323+BK338</f>
        <v>0</v>
      </c>
    </row>
    <row r="133" spans="2:63" s="12" customFormat="1" ht="25.95" customHeight="1">
      <c r="B133" s="172"/>
      <c r="C133" s="173"/>
      <c r="D133" s="174" t="s">
        <v>75</v>
      </c>
      <c r="E133" s="175" t="s">
        <v>153</v>
      </c>
      <c r="F133" s="175" t="s">
        <v>154</v>
      </c>
      <c r="G133" s="173"/>
      <c r="H133" s="173"/>
      <c r="I133" s="176"/>
      <c r="J133" s="177">
        <f>BK133</f>
        <v>0</v>
      </c>
      <c r="K133" s="173"/>
      <c r="L133" s="178"/>
      <c r="M133" s="179"/>
      <c r="N133" s="180"/>
      <c r="O133" s="180"/>
      <c r="P133" s="181">
        <f>P134+P202+P225+P255+P276+P289+P300+P321</f>
        <v>0</v>
      </c>
      <c r="Q133" s="180"/>
      <c r="R133" s="181">
        <f>R134+R202+R225+R255+R276+R289+R300+R321</f>
        <v>1227.2748405000002</v>
      </c>
      <c r="S133" s="180"/>
      <c r="T133" s="182">
        <f>T134+T202+T225+T255+T276+T289+T300+T321</f>
        <v>0.0135</v>
      </c>
      <c r="AR133" s="183" t="s">
        <v>84</v>
      </c>
      <c r="AT133" s="184" t="s">
        <v>75</v>
      </c>
      <c r="AU133" s="184" t="s">
        <v>76</v>
      </c>
      <c r="AY133" s="183" t="s">
        <v>155</v>
      </c>
      <c r="BK133" s="185">
        <f>BK134+BK202+BK225+BK255+BK276+BK289+BK300+BK321</f>
        <v>0</v>
      </c>
    </row>
    <row r="134" spans="2:63" s="12" customFormat="1" ht="22.8" customHeight="1">
      <c r="B134" s="172"/>
      <c r="C134" s="173"/>
      <c r="D134" s="174" t="s">
        <v>75</v>
      </c>
      <c r="E134" s="186" t="s">
        <v>84</v>
      </c>
      <c r="F134" s="186" t="s">
        <v>156</v>
      </c>
      <c r="G134" s="173"/>
      <c r="H134" s="173"/>
      <c r="I134" s="176"/>
      <c r="J134" s="187">
        <f>BK134</f>
        <v>0</v>
      </c>
      <c r="K134" s="173"/>
      <c r="L134" s="178"/>
      <c r="M134" s="179"/>
      <c r="N134" s="180"/>
      <c r="O134" s="180"/>
      <c r="P134" s="181">
        <f>SUM(P135:P201)</f>
        <v>0</v>
      </c>
      <c r="Q134" s="180"/>
      <c r="R134" s="181">
        <f>SUM(R135:R201)</f>
        <v>318.317</v>
      </c>
      <c r="S134" s="180"/>
      <c r="T134" s="182">
        <f>SUM(T135:T201)</f>
        <v>0</v>
      </c>
      <c r="AR134" s="183" t="s">
        <v>84</v>
      </c>
      <c r="AT134" s="184" t="s">
        <v>75</v>
      </c>
      <c r="AU134" s="184" t="s">
        <v>84</v>
      </c>
      <c r="AY134" s="183" t="s">
        <v>155</v>
      </c>
      <c r="BK134" s="185">
        <f>SUM(BK135:BK201)</f>
        <v>0</v>
      </c>
    </row>
    <row r="135" spans="1:65" s="2" customFormat="1" ht="24.15" customHeight="1">
      <c r="A135" s="35"/>
      <c r="B135" s="36"/>
      <c r="C135" s="188" t="s">
        <v>84</v>
      </c>
      <c r="D135" s="188" t="s">
        <v>157</v>
      </c>
      <c r="E135" s="189" t="s">
        <v>402</v>
      </c>
      <c r="F135" s="190" t="s">
        <v>403</v>
      </c>
      <c r="G135" s="191" t="s">
        <v>181</v>
      </c>
      <c r="H135" s="192">
        <v>51.009</v>
      </c>
      <c r="I135" s="193"/>
      <c r="J135" s="194">
        <f>ROUND(I135*H135,2)</f>
        <v>0</v>
      </c>
      <c r="K135" s="195"/>
      <c r="L135" s="40"/>
      <c r="M135" s="196" t="s">
        <v>1</v>
      </c>
      <c r="N135" s="197" t="s">
        <v>41</v>
      </c>
      <c r="O135" s="72"/>
      <c r="P135" s="198">
        <f>O135*H135</f>
        <v>0</v>
      </c>
      <c r="Q135" s="198">
        <v>0</v>
      </c>
      <c r="R135" s="198">
        <f>Q135*H135</f>
        <v>0</v>
      </c>
      <c r="S135" s="198">
        <v>0</v>
      </c>
      <c r="T135" s="199">
        <f>S135*H135</f>
        <v>0</v>
      </c>
      <c r="U135" s="35"/>
      <c r="V135" s="35"/>
      <c r="W135" s="35"/>
      <c r="X135" s="35"/>
      <c r="Y135" s="35"/>
      <c r="Z135" s="35"/>
      <c r="AA135" s="35"/>
      <c r="AB135" s="35"/>
      <c r="AC135" s="35"/>
      <c r="AD135" s="35"/>
      <c r="AE135" s="35"/>
      <c r="AR135" s="200" t="s">
        <v>161</v>
      </c>
      <c r="AT135" s="200" t="s">
        <v>157</v>
      </c>
      <c r="AU135" s="200" t="s">
        <v>86</v>
      </c>
      <c r="AY135" s="18" t="s">
        <v>155</v>
      </c>
      <c r="BE135" s="201">
        <f>IF(N135="základní",J135,0)</f>
        <v>0</v>
      </c>
      <c r="BF135" s="201">
        <f>IF(N135="snížená",J135,0)</f>
        <v>0</v>
      </c>
      <c r="BG135" s="201">
        <f>IF(N135="zákl. přenesená",J135,0)</f>
        <v>0</v>
      </c>
      <c r="BH135" s="201">
        <f>IF(N135="sníž. přenesená",J135,0)</f>
        <v>0</v>
      </c>
      <c r="BI135" s="201">
        <f>IF(N135="nulová",J135,0)</f>
        <v>0</v>
      </c>
      <c r="BJ135" s="18" t="s">
        <v>84</v>
      </c>
      <c r="BK135" s="201">
        <f>ROUND(I135*H135,2)</f>
        <v>0</v>
      </c>
      <c r="BL135" s="18" t="s">
        <v>161</v>
      </c>
      <c r="BM135" s="200" t="s">
        <v>404</v>
      </c>
    </row>
    <row r="136" spans="2:51" s="14" customFormat="1" ht="12">
      <c r="B136" s="214"/>
      <c r="C136" s="215"/>
      <c r="D136" s="204" t="s">
        <v>163</v>
      </c>
      <c r="E136" s="216" t="s">
        <v>1</v>
      </c>
      <c r="F136" s="217" t="s">
        <v>405</v>
      </c>
      <c r="G136" s="215"/>
      <c r="H136" s="216" t="s">
        <v>1</v>
      </c>
      <c r="I136" s="218"/>
      <c r="J136" s="215"/>
      <c r="K136" s="215"/>
      <c r="L136" s="219"/>
      <c r="M136" s="220"/>
      <c r="N136" s="221"/>
      <c r="O136" s="221"/>
      <c r="P136" s="221"/>
      <c r="Q136" s="221"/>
      <c r="R136" s="221"/>
      <c r="S136" s="221"/>
      <c r="T136" s="222"/>
      <c r="AT136" s="223" t="s">
        <v>163</v>
      </c>
      <c r="AU136" s="223" t="s">
        <v>86</v>
      </c>
      <c r="AV136" s="14" t="s">
        <v>84</v>
      </c>
      <c r="AW136" s="14" t="s">
        <v>32</v>
      </c>
      <c r="AX136" s="14" t="s">
        <v>76</v>
      </c>
      <c r="AY136" s="223" t="s">
        <v>155</v>
      </c>
    </row>
    <row r="137" spans="2:51" s="13" customFormat="1" ht="12">
      <c r="B137" s="202"/>
      <c r="C137" s="203"/>
      <c r="D137" s="204" t="s">
        <v>163</v>
      </c>
      <c r="E137" s="205" t="s">
        <v>1</v>
      </c>
      <c r="F137" s="206" t="s">
        <v>406</v>
      </c>
      <c r="G137" s="203"/>
      <c r="H137" s="207">
        <v>0.952</v>
      </c>
      <c r="I137" s="208"/>
      <c r="J137" s="203"/>
      <c r="K137" s="203"/>
      <c r="L137" s="209"/>
      <c r="M137" s="210"/>
      <c r="N137" s="211"/>
      <c r="O137" s="211"/>
      <c r="P137" s="211"/>
      <c r="Q137" s="211"/>
      <c r="R137" s="211"/>
      <c r="S137" s="211"/>
      <c r="T137" s="212"/>
      <c r="AT137" s="213" t="s">
        <v>163</v>
      </c>
      <c r="AU137" s="213" t="s">
        <v>86</v>
      </c>
      <c r="AV137" s="13" t="s">
        <v>86</v>
      </c>
      <c r="AW137" s="13" t="s">
        <v>32</v>
      </c>
      <c r="AX137" s="13" t="s">
        <v>76</v>
      </c>
      <c r="AY137" s="213" t="s">
        <v>155</v>
      </c>
    </row>
    <row r="138" spans="2:51" s="13" customFormat="1" ht="12">
      <c r="B138" s="202"/>
      <c r="C138" s="203"/>
      <c r="D138" s="204" t="s">
        <v>163</v>
      </c>
      <c r="E138" s="205" t="s">
        <v>1</v>
      </c>
      <c r="F138" s="206" t="s">
        <v>407</v>
      </c>
      <c r="G138" s="203"/>
      <c r="H138" s="207">
        <v>0.612</v>
      </c>
      <c r="I138" s="208"/>
      <c r="J138" s="203"/>
      <c r="K138" s="203"/>
      <c r="L138" s="209"/>
      <c r="M138" s="210"/>
      <c r="N138" s="211"/>
      <c r="O138" s="211"/>
      <c r="P138" s="211"/>
      <c r="Q138" s="211"/>
      <c r="R138" s="211"/>
      <c r="S138" s="211"/>
      <c r="T138" s="212"/>
      <c r="AT138" s="213" t="s">
        <v>163</v>
      </c>
      <c r="AU138" s="213" t="s">
        <v>86</v>
      </c>
      <c r="AV138" s="13" t="s">
        <v>86</v>
      </c>
      <c r="AW138" s="13" t="s">
        <v>32</v>
      </c>
      <c r="AX138" s="13" t="s">
        <v>76</v>
      </c>
      <c r="AY138" s="213" t="s">
        <v>155</v>
      </c>
    </row>
    <row r="139" spans="2:51" s="13" customFormat="1" ht="12">
      <c r="B139" s="202"/>
      <c r="C139" s="203"/>
      <c r="D139" s="204" t="s">
        <v>163</v>
      </c>
      <c r="E139" s="205" t="s">
        <v>1</v>
      </c>
      <c r="F139" s="206" t="s">
        <v>408</v>
      </c>
      <c r="G139" s="203"/>
      <c r="H139" s="207">
        <v>0.56</v>
      </c>
      <c r="I139" s="208"/>
      <c r="J139" s="203"/>
      <c r="K139" s="203"/>
      <c r="L139" s="209"/>
      <c r="M139" s="210"/>
      <c r="N139" s="211"/>
      <c r="O139" s="211"/>
      <c r="P139" s="211"/>
      <c r="Q139" s="211"/>
      <c r="R139" s="211"/>
      <c r="S139" s="211"/>
      <c r="T139" s="212"/>
      <c r="AT139" s="213" t="s">
        <v>163</v>
      </c>
      <c r="AU139" s="213" t="s">
        <v>86</v>
      </c>
      <c r="AV139" s="13" t="s">
        <v>86</v>
      </c>
      <c r="AW139" s="13" t="s">
        <v>32</v>
      </c>
      <c r="AX139" s="13" t="s">
        <v>76</v>
      </c>
      <c r="AY139" s="213" t="s">
        <v>155</v>
      </c>
    </row>
    <row r="140" spans="2:51" s="13" customFormat="1" ht="12">
      <c r="B140" s="202"/>
      <c r="C140" s="203"/>
      <c r="D140" s="204" t="s">
        <v>163</v>
      </c>
      <c r="E140" s="205" t="s">
        <v>1</v>
      </c>
      <c r="F140" s="206" t="s">
        <v>409</v>
      </c>
      <c r="G140" s="203"/>
      <c r="H140" s="207">
        <v>0.36</v>
      </c>
      <c r="I140" s="208"/>
      <c r="J140" s="203"/>
      <c r="K140" s="203"/>
      <c r="L140" s="209"/>
      <c r="M140" s="210"/>
      <c r="N140" s="211"/>
      <c r="O140" s="211"/>
      <c r="P140" s="211"/>
      <c r="Q140" s="211"/>
      <c r="R140" s="211"/>
      <c r="S140" s="211"/>
      <c r="T140" s="212"/>
      <c r="AT140" s="213" t="s">
        <v>163</v>
      </c>
      <c r="AU140" s="213" t="s">
        <v>86</v>
      </c>
      <c r="AV140" s="13" t="s">
        <v>86</v>
      </c>
      <c r="AW140" s="13" t="s">
        <v>32</v>
      </c>
      <c r="AX140" s="13" t="s">
        <v>76</v>
      </c>
      <c r="AY140" s="213" t="s">
        <v>155</v>
      </c>
    </row>
    <row r="141" spans="2:51" s="14" customFormat="1" ht="12">
      <c r="B141" s="214"/>
      <c r="C141" s="215"/>
      <c r="D141" s="204" t="s">
        <v>163</v>
      </c>
      <c r="E141" s="216" t="s">
        <v>1</v>
      </c>
      <c r="F141" s="217" t="s">
        <v>410</v>
      </c>
      <c r="G141" s="215"/>
      <c r="H141" s="216" t="s">
        <v>1</v>
      </c>
      <c r="I141" s="218"/>
      <c r="J141" s="215"/>
      <c r="K141" s="215"/>
      <c r="L141" s="219"/>
      <c r="M141" s="220"/>
      <c r="N141" s="221"/>
      <c r="O141" s="221"/>
      <c r="P141" s="221"/>
      <c r="Q141" s="221"/>
      <c r="R141" s="221"/>
      <c r="S141" s="221"/>
      <c r="T141" s="222"/>
      <c r="AT141" s="223" t="s">
        <v>163</v>
      </c>
      <c r="AU141" s="223" t="s">
        <v>86</v>
      </c>
      <c r="AV141" s="14" t="s">
        <v>84</v>
      </c>
      <c r="AW141" s="14" t="s">
        <v>32</v>
      </c>
      <c r="AX141" s="14" t="s">
        <v>76</v>
      </c>
      <c r="AY141" s="223" t="s">
        <v>155</v>
      </c>
    </row>
    <row r="142" spans="2:51" s="13" customFormat="1" ht="12">
      <c r="B142" s="202"/>
      <c r="C142" s="203"/>
      <c r="D142" s="204" t="s">
        <v>163</v>
      </c>
      <c r="E142" s="205" t="s">
        <v>1</v>
      </c>
      <c r="F142" s="206" t="s">
        <v>411</v>
      </c>
      <c r="G142" s="203"/>
      <c r="H142" s="207">
        <v>5.25</v>
      </c>
      <c r="I142" s="208"/>
      <c r="J142" s="203"/>
      <c r="K142" s="203"/>
      <c r="L142" s="209"/>
      <c r="M142" s="210"/>
      <c r="N142" s="211"/>
      <c r="O142" s="211"/>
      <c r="P142" s="211"/>
      <c r="Q142" s="211"/>
      <c r="R142" s="211"/>
      <c r="S142" s="211"/>
      <c r="T142" s="212"/>
      <c r="AT142" s="213" t="s">
        <v>163</v>
      </c>
      <c r="AU142" s="213" t="s">
        <v>86</v>
      </c>
      <c r="AV142" s="13" t="s">
        <v>86</v>
      </c>
      <c r="AW142" s="13" t="s">
        <v>32</v>
      </c>
      <c r="AX142" s="13" t="s">
        <v>76</v>
      </c>
      <c r="AY142" s="213" t="s">
        <v>155</v>
      </c>
    </row>
    <row r="143" spans="2:51" s="13" customFormat="1" ht="12">
      <c r="B143" s="202"/>
      <c r="C143" s="203"/>
      <c r="D143" s="204" t="s">
        <v>163</v>
      </c>
      <c r="E143" s="205" t="s">
        <v>1</v>
      </c>
      <c r="F143" s="206" t="s">
        <v>412</v>
      </c>
      <c r="G143" s="203"/>
      <c r="H143" s="207">
        <v>21.4</v>
      </c>
      <c r="I143" s="208"/>
      <c r="J143" s="203"/>
      <c r="K143" s="203"/>
      <c r="L143" s="209"/>
      <c r="M143" s="210"/>
      <c r="N143" s="211"/>
      <c r="O143" s="211"/>
      <c r="P143" s="211"/>
      <c r="Q143" s="211"/>
      <c r="R143" s="211"/>
      <c r="S143" s="211"/>
      <c r="T143" s="212"/>
      <c r="AT143" s="213" t="s">
        <v>163</v>
      </c>
      <c r="AU143" s="213" t="s">
        <v>86</v>
      </c>
      <c r="AV143" s="13" t="s">
        <v>86</v>
      </c>
      <c r="AW143" s="13" t="s">
        <v>32</v>
      </c>
      <c r="AX143" s="13" t="s">
        <v>76</v>
      </c>
      <c r="AY143" s="213" t="s">
        <v>155</v>
      </c>
    </row>
    <row r="144" spans="2:51" s="13" customFormat="1" ht="12">
      <c r="B144" s="202"/>
      <c r="C144" s="203"/>
      <c r="D144" s="204" t="s">
        <v>163</v>
      </c>
      <c r="E144" s="205" t="s">
        <v>1</v>
      </c>
      <c r="F144" s="206" t="s">
        <v>413</v>
      </c>
      <c r="G144" s="203"/>
      <c r="H144" s="207">
        <v>4.74</v>
      </c>
      <c r="I144" s="208"/>
      <c r="J144" s="203"/>
      <c r="K144" s="203"/>
      <c r="L144" s="209"/>
      <c r="M144" s="210"/>
      <c r="N144" s="211"/>
      <c r="O144" s="211"/>
      <c r="P144" s="211"/>
      <c r="Q144" s="211"/>
      <c r="R144" s="211"/>
      <c r="S144" s="211"/>
      <c r="T144" s="212"/>
      <c r="AT144" s="213" t="s">
        <v>163</v>
      </c>
      <c r="AU144" s="213" t="s">
        <v>86</v>
      </c>
      <c r="AV144" s="13" t="s">
        <v>86</v>
      </c>
      <c r="AW144" s="13" t="s">
        <v>32</v>
      </c>
      <c r="AX144" s="13" t="s">
        <v>76</v>
      </c>
      <c r="AY144" s="213" t="s">
        <v>155</v>
      </c>
    </row>
    <row r="145" spans="2:51" s="13" customFormat="1" ht="12">
      <c r="B145" s="202"/>
      <c r="C145" s="203"/>
      <c r="D145" s="204" t="s">
        <v>163</v>
      </c>
      <c r="E145" s="205" t="s">
        <v>1</v>
      </c>
      <c r="F145" s="206" t="s">
        <v>414</v>
      </c>
      <c r="G145" s="203"/>
      <c r="H145" s="207">
        <v>3.06</v>
      </c>
      <c r="I145" s="208"/>
      <c r="J145" s="203"/>
      <c r="K145" s="203"/>
      <c r="L145" s="209"/>
      <c r="M145" s="210"/>
      <c r="N145" s="211"/>
      <c r="O145" s="211"/>
      <c r="P145" s="211"/>
      <c r="Q145" s="211"/>
      <c r="R145" s="211"/>
      <c r="S145" s="211"/>
      <c r="T145" s="212"/>
      <c r="AT145" s="213" t="s">
        <v>163</v>
      </c>
      <c r="AU145" s="213" t="s">
        <v>86</v>
      </c>
      <c r="AV145" s="13" t="s">
        <v>86</v>
      </c>
      <c r="AW145" s="13" t="s">
        <v>32</v>
      </c>
      <c r="AX145" s="13" t="s">
        <v>76</v>
      </c>
      <c r="AY145" s="213" t="s">
        <v>155</v>
      </c>
    </row>
    <row r="146" spans="2:51" s="13" customFormat="1" ht="12">
      <c r="B146" s="202"/>
      <c r="C146" s="203"/>
      <c r="D146" s="204" t="s">
        <v>163</v>
      </c>
      <c r="E146" s="205" t="s">
        <v>1</v>
      </c>
      <c r="F146" s="206" t="s">
        <v>415</v>
      </c>
      <c r="G146" s="203"/>
      <c r="H146" s="207">
        <v>2.475</v>
      </c>
      <c r="I146" s="208"/>
      <c r="J146" s="203"/>
      <c r="K146" s="203"/>
      <c r="L146" s="209"/>
      <c r="M146" s="210"/>
      <c r="N146" s="211"/>
      <c r="O146" s="211"/>
      <c r="P146" s="211"/>
      <c r="Q146" s="211"/>
      <c r="R146" s="211"/>
      <c r="S146" s="211"/>
      <c r="T146" s="212"/>
      <c r="AT146" s="213" t="s">
        <v>163</v>
      </c>
      <c r="AU146" s="213" t="s">
        <v>86</v>
      </c>
      <c r="AV146" s="13" t="s">
        <v>86</v>
      </c>
      <c r="AW146" s="13" t="s">
        <v>32</v>
      </c>
      <c r="AX146" s="13" t="s">
        <v>76</v>
      </c>
      <c r="AY146" s="213" t="s">
        <v>155</v>
      </c>
    </row>
    <row r="147" spans="2:51" s="13" customFormat="1" ht="12">
      <c r="B147" s="202"/>
      <c r="C147" s="203"/>
      <c r="D147" s="204" t="s">
        <v>163</v>
      </c>
      <c r="E147" s="205" t="s">
        <v>1</v>
      </c>
      <c r="F147" s="206" t="s">
        <v>416</v>
      </c>
      <c r="G147" s="203"/>
      <c r="H147" s="207">
        <v>6.8</v>
      </c>
      <c r="I147" s="208"/>
      <c r="J147" s="203"/>
      <c r="K147" s="203"/>
      <c r="L147" s="209"/>
      <c r="M147" s="210"/>
      <c r="N147" s="211"/>
      <c r="O147" s="211"/>
      <c r="P147" s="211"/>
      <c r="Q147" s="211"/>
      <c r="R147" s="211"/>
      <c r="S147" s="211"/>
      <c r="T147" s="212"/>
      <c r="AT147" s="213" t="s">
        <v>163</v>
      </c>
      <c r="AU147" s="213" t="s">
        <v>86</v>
      </c>
      <c r="AV147" s="13" t="s">
        <v>86</v>
      </c>
      <c r="AW147" s="13" t="s">
        <v>32</v>
      </c>
      <c r="AX147" s="13" t="s">
        <v>76</v>
      </c>
      <c r="AY147" s="213" t="s">
        <v>155</v>
      </c>
    </row>
    <row r="148" spans="2:51" s="13" customFormat="1" ht="12">
      <c r="B148" s="202"/>
      <c r="C148" s="203"/>
      <c r="D148" s="204" t="s">
        <v>163</v>
      </c>
      <c r="E148" s="205" t="s">
        <v>1</v>
      </c>
      <c r="F148" s="206" t="s">
        <v>417</v>
      </c>
      <c r="G148" s="203"/>
      <c r="H148" s="207">
        <v>4.8</v>
      </c>
      <c r="I148" s="208"/>
      <c r="J148" s="203"/>
      <c r="K148" s="203"/>
      <c r="L148" s="209"/>
      <c r="M148" s="210"/>
      <c r="N148" s="211"/>
      <c r="O148" s="211"/>
      <c r="P148" s="211"/>
      <c r="Q148" s="211"/>
      <c r="R148" s="211"/>
      <c r="S148" s="211"/>
      <c r="T148" s="212"/>
      <c r="AT148" s="213" t="s">
        <v>163</v>
      </c>
      <c r="AU148" s="213" t="s">
        <v>86</v>
      </c>
      <c r="AV148" s="13" t="s">
        <v>86</v>
      </c>
      <c r="AW148" s="13" t="s">
        <v>32</v>
      </c>
      <c r="AX148" s="13" t="s">
        <v>76</v>
      </c>
      <c r="AY148" s="213" t="s">
        <v>155</v>
      </c>
    </row>
    <row r="149" spans="2:51" s="16" customFormat="1" ht="12">
      <c r="B149" s="235"/>
      <c r="C149" s="236"/>
      <c r="D149" s="204" t="s">
        <v>163</v>
      </c>
      <c r="E149" s="237" t="s">
        <v>1</v>
      </c>
      <c r="F149" s="238" t="s">
        <v>206</v>
      </c>
      <c r="G149" s="236"/>
      <c r="H149" s="239">
        <v>51.009</v>
      </c>
      <c r="I149" s="240"/>
      <c r="J149" s="236"/>
      <c r="K149" s="236"/>
      <c r="L149" s="241"/>
      <c r="M149" s="242"/>
      <c r="N149" s="243"/>
      <c r="O149" s="243"/>
      <c r="P149" s="243"/>
      <c r="Q149" s="243"/>
      <c r="R149" s="243"/>
      <c r="S149" s="243"/>
      <c r="T149" s="244"/>
      <c r="AT149" s="245" t="s">
        <v>163</v>
      </c>
      <c r="AU149" s="245" t="s">
        <v>86</v>
      </c>
      <c r="AV149" s="16" t="s">
        <v>161</v>
      </c>
      <c r="AW149" s="16" t="s">
        <v>32</v>
      </c>
      <c r="AX149" s="16" t="s">
        <v>84</v>
      </c>
      <c r="AY149" s="245" t="s">
        <v>155</v>
      </c>
    </row>
    <row r="150" spans="1:65" s="2" customFormat="1" ht="24.15" customHeight="1">
      <c r="A150" s="35"/>
      <c r="B150" s="36"/>
      <c r="C150" s="188" t="s">
        <v>86</v>
      </c>
      <c r="D150" s="188" t="s">
        <v>157</v>
      </c>
      <c r="E150" s="189" t="s">
        <v>418</v>
      </c>
      <c r="F150" s="190" t="s">
        <v>419</v>
      </c>
      <c r="G150" s="191" t="s">
        <v>181</v>
      </c>
      <c r="H150" s="192">
        <v>0.144</v>
      </c>
      <c r="I150" s="193"/>
      <c r="J150" s="194">
        <f>ROUND(I150*H150,2)</f>
        <v>0</v>
      </c>
      <c r="K150" s="195"/>
      <c r="L150" s="40"/>
      <c r="M150" s="196" t="s">
        <v>1</v>
      </c>
      <c r="N150" s="197" t="s">
        <v>41</v>
      </c>
      <c r="O150" s="72"/>
      <c r="P150" s="198">
        <f>O150*H150</f>
        <v>0</v>
      </c>
      <c r="Q150" s="198">
        <v>0</v>
      </c>
      <c r="R150" s="198">
        <f>Q150*H150</f>
        <v>0</v>
      </c>
      <c r="S150" s="198">
        <v>0</v>
      </c>
      <c r="T150" s="199">
        <f>S150*H150</f>
        <v>0</v>
      </c>
      <c r="U150" s="35"/>
      <c r="V150" s="35"/>
      <c r="W150" s="35"/>
      <c r="X150" s="35"/>
      <c r="Y150" s="35"/>
      <c r="Z150" s="35"/>
      <c r="AA150" s="35"/>
      <c r="AB150" s="35"/>
      <c r="AC150" s="35"/>
      <c r="AD150" s="35"/>
      <c r="AE150" s="35"/>
      <c r="AR150" s="200" t="s">
        <v>161</v>
      </c>
      <c r="AT150" s="200" t="s">
        <v>157</v>
      </c>
      <c r="AU150" s="200" t="s">
        <v>86</v>
      </c>
      <c r="AY150" s="18" t="s">
        <v>155</v>
      </c>
      <c r="BE150" s="201">
        <f>IF(N150="základní",J150,0)</f>
        <v>0</v>
      </c>
      <c r="BF150" s="201">
        <f>IF(N150="snížená",J150,0)</f>
        <v>0</v>
      </c>
      <c r="BG150" s="201">
        <f>IF(N150="zákl. přenesená",J150,0)</f>
        <v>0</v>
      </c>
      <c r="BH150" s="201">
        <f>IF(N150="sníž. přenesená",J150,0)</f>
        <v>0</v>
      </c>
      <c r="BI150" s="201">
        <f>IF(N150="nulová",J150,0)</f>
        <v>0</v>
      </c>
      <c r="BJ150" s="18" t="s">
        <v>84</v>
      </c>
      <c r="BK150" s="201">
        <f>ROUND(I150*H150,2)</f>
        <v>0</v>
      </c>
      <c r="BL150" s="18" t="s">
        <v>161</v>
      </c>
      <c r="BM150" s="200" t="s">
        <v>420</v>
      </c>
    </row>
    <row r="151" spans="2:51" s="13" customFormat="1" ht="12">
      <c r="B151" s="202"/>
      <c r="C151" s="203"/>
      <c r="D151" s="204" t="s">
        <v>163</v>
      </c>
      <c r="E151" s="205" t="s">
        <v>1</v>
      </c>
      <c r="F151" s="206" t="s">
        <v>421</v>
      </c>
      <c r="G151" s="203"/>
      <c r="H151" s="207">
        <v>0.144</v>
      </c>
      <c r="I151" s="208"/>
      <c r="J151" s="203"/>
      <c r="K151" s="203"/>
      <c r="L151" s="209"/>
      <c r="M151" s="210"/>
      <c r="N151" s="211"/>
      <c r="O151" s="211"/>
      <c r="P151" s="211"/>
      <c r="Q151" s="211"/>
      <c r="R151" s="211"/>
      <c r="S151" s="211"/>
      <c r="T151" s="212"/>
      <c r="AT151" s="213" t="s">
        <v>163</v>
      </c>
      <c r="AU151" s="213" t="s">
        <v>86</v>
      </c>
      <c r="AV151" s="13" t="s">
        <v>86</v>
      </c>
      <c r="AW151" s="13" t="s">
        <v>32</v>
      </c>
      <c r="AX151" s="13" t="s">
        <v>84</v>
      </c>
      <c r="AY151" s="213" t="s">
        <v>155</v>
      </c>
    </row>
    <row r="152" spans="1:65" s="2" customFormat="1" ht="33" customHeight="1">
      <c r="A152" s="35"/>
      <c r="B152" s="36"/>
      <c r="C152" s="188" t="s">
        <v>169</v>
      </c>
      <c r="D152" s="188" t="s">
        <v>157</v>
      </c>
      <c r="E152" s="189" t="s">
        <v>213</v>
      </c>
      <c r="F152" s="190" t="s">
        <v>214</v>
      </c>
      <c r="G152" s="191" t="s">
        <v>181</v>
      </c>
      <c r="H152" s="192">
        <v>861.955</v>
      </c>
      <c r="I152" s="193"/>
      <c r="J152" s="194">
        <f>ROUND(I152*H152,2)</f>
        <v>0</v>
      </c>
      <c r="K152" s="195"/>
      <c r="L152" s="40"/>
      <c r="M152" s="196" t="s">
        <v>1</v>
      </c>
      <c r="N152" s="197" t="s">
        <v>41</v>
      </c>
      <c r="O152" s="72"/>
      <c r="P152" s="198">
        <f>O152*H152</f>
        <v>0</v>
      </c>
      <c r="Q152" s="198">
        <v>0</v>
      </c>
      <c r="R152" s="198">
        <f>Q152*H152</f>
        <v>0</v>
      </c>
      <c r="S152" s="198">
        <v>0</v>
      </c>
      <c r="T152" s="199">
        <f>S152*H152</f>
        <v>0</v>
      </c>
      <c r="U152" s="35"/>
      <c r="V152" s="35"/>
      <c r="W152" s="35"/>
      <c r="X152" s="35"/>
      <c r="Y152" s="35"/>
      <c r="Z152" s="35"/>
      <c r="AA152" s="35"/>
      <c r="AB152" s="35"/>
      <c r="AC152" s="35"/>
      <c r="AD152" s="35"/>
      <c r="AE152" s="35"/>
      <c r="AR152" s="200" t="s">
        <v>161</v>
      </c>
      <c r="AT152" s="200" t="s">
        <v>157</v>
      </c>
      <c r="AU152" s="200" t="s">
        <v>86</v>
      </c>
      <c r="AY152" s="18" t="s">
        <v>155</v>
      </c>
      <c r="BE152" s="201">
        <f>IF(N152="základní",J152,0)</f>
        <v>0</v>
      </c>
      <c r="BF152" s="201">
        <f>IF(N152="snížená",J152,0)</f>
        <v>0</v>
      </c>
      <c r="BG152" s="201">
        <f>IF(N152="zákl. přenesená",J152,0)</f>
        <v>0</v>
      </c>
      <c r="BH152" s="201">
        <f>IF(N152="sníž. přenesená",J152,0)</f>
        <v>0</v>
      </c>
      <c r="BI152" s="201">
        <f>IF(N152="nulová",J152,0)</f>
        <v>0</v>
      </c>
      <c r="BJ152" s="18" t="s">
        <v>84</v>
      </c>
      <c r="BK152" s="201">
        <f>ROUND(I152*H152,2)</f>
        <v>0</v>
      </c>
      <c r="BL152" s="18" t="s">
        <v>161</v>
      </c>
      <c r="BM152" s="200" t="s">
        <v>422</v>
      </c>
    </row>
    <row r="153" spans="2:51" s="14" customFormat="1" ht="12">
      <c r="B153" s="214"/>
      <c r="C153" s="215"/>
      <c r="D153" s="204" t="s">
        <v>163</v>
      </c>
      <c r="E153" s="216" t="s">
        <v>1</v>
      </c>
      <c r="F153" s="217" t="s">
        <v>423</v>
      </c>
      <c r="G153" s="215"/>
      <c r="H153" s="216" t="s">
        <v>1</v>
      </c>
      <c r="I153" s="218"/>
      <c r="J153" s="215"/>
      <c r="K153" s="215"/>
      <c r="L153" s="219"/>
      <c r="M153" s="220"/>
      <c r="N153" s="221"/>
      <c r="O153" s="221"/>
      <c r="P153" s="221"/>
      <c r="Q153" s="221"/>
      <c r="R153" s="221"/>
      <c r="S153" s="221"/>
      <c r="T153" s="222"/>
      <c r="AT153" s="223" t="s">
        <v>163</v>
      </c>
      <c r="AU153" s="223" t="s">
        <v>86</v>
      </c>
      <c r="AV153" s="14" t="s">
        <v>84</v>
      </c>
      <c r="AW153" s="14" t="s">
        <v>32</v>
      </c>
      <c r="AX153" s="14" t="s">
        <v>76</v>
      </c>
      <c r="AY153" s="223" t="s">
        <v>155</v>
      </c>
    </row>
    <row r="154" spans="2:51" s="13" customFormat="1" ht="12">
      <c r="B154" s="202"/>
      <c r="C154" s="203"/>
      <c r="D154" s="204" t="s">
        <v>163</v>
      </c>
      <c r="E154" s="205" t="s">
        <v>1</v>
      </c>
      <c r="F154" s="206" t="s">
        <v>424</v>
      </c>
      <c r="G154" s="203"/>
      <c r="H154" s="207">
        <v>718.7</v>
      </c>
      <c r="I154" s="208"/>
      <c r="J154" s="203"/>
      <c r="K154" s="203"/>
      <c r="L154" s="209"/>
      <c r="M154" s="210"/>
      <c r="N154" s="211"/>
      <c r="O154" s="211"/>
      <c r="P154" s="211"/>
      <c r="Q154" s="211"/>
      <c r="R154" s="211"/>
      <c r="S154" s="211"/>
      <c r="T154" s="212"/>
      <c r="AT154" s="213" t="s">
        <v>163</v>
      </c>
      <c r="AU154" s="213" t="s">
        <v>86</v>
      </c>
      <c r="AV154" s="13" t="s">
        <v>86</v>
      </c>
      <c r="AW154" s="13" t="s">
        <v>32</v>
      </c>
      <c r="AX154" s="13" t="s">
        <v>76</v>
      </c>
      <c r="AY154" s="213" t="s">
        <v>155</v>
      </c>
    </row>
    <row r="155" spans="2:51" s="13" customFormat="1" ht="12">
      <c r="B155" s="202"/>
      <c r="C155" s="203"/>
      <c r="D155" s="204" t="s">
        <v>163</v>
      </c>
      <c r="E155" s="205" t="s">
        <v>1</v>
      </c>
      <c r="F155" s="206" t="s">
        <v>425</v>
      </c>
      <c r="G155" s="203"/>
      <c r="H155" s="207">
        <v>19.973</v>
      </c>
      <c r="I155" s="208"/>
      <c r="J155" s="203"/>
      <c r="K155" s="203"/>
      <c r="L155" s="209"/>
      <c r="M155" s="210"/>
      <c r="N155" s="211"/>
      <c r="O155" s="211"/>
      <c r="P155" s="211"/>
      <c r="Q155" s="211"/>
      <c r="R155" s="211"/>
      <c r="S155" s="211"/>
      <c r="T155" s="212"/>
      <c r="AT155" s="213" t="s">
        <v>163</v>
      </c>
      <c r="AU155" s="213" t="s">
        <v>86</v>
      </c>
      <c r="AV155" s="13" t="s">
        <v>86</v>
      </c>
      <c r="AW155" s="13" t="s">
        <v>32</v>
      </c>
      <c r="AX155" s="13" t="s">
        <v>76</v>
      </c>
      <c r="AY155" s="213" t="s">
        <v>155</v>
      </c>
    </row>
    <row r="156" spans="2:51" s="13" customFormat="1" ht="12">
      <c r="B156" s="202"/>
      <c r="C156" s="203"/>
      <c r="D156" s="204" t="s">
        <v>163</v>
      </c>
      <c r="E156" s="205" t="s">
        <v>1</v>
      </c>
      <c r="F156" s="206" t="s">
        <v>426</v>
      </c>
      <c r="G156" s="203"/>
      <c r="H156" s="207">
        <v>4.58</v>
      </c>
      <c r="I156" s="208"/>
      <c r="J156" s="203"/>
      <c r="K156" s="203"/>
      <c r="L156" s="209"/>
      <c r="M156" s="210"/>
      <c r="N156" s="211"/>
      <c r="O156" s="211"/>
      <c r="P156" s="211"/>
      <c r="Q156" s="211"/>
      <c r="R156" s="211"/>
      <c r="S156" s="211"/>
      <c r="T156" s="212"/>
      <c r="AT156" s="213" t="s">
        <v>163</v>
      </c>
      <c r="AU156" s="213" t="s">
        <v>86</v>
      </c>
      <c r="AV156" s="13" t="s">
        <v>86</v>
      </c>
      <c r="AW156" s="13" t="s">
        <v>32</v>
      </c>
      <c r="AX156" s="13" t="s">
        <v>76</v>
      </c>
      <c r="AY156" s="213" t="s">
        <v>155</v>
      </c>
    </row>
    <row r="157" spans="2:51" s="13" customFormat="1" ht="12">
      <c r="B157" s="202"/>
      <c r="C157" s="203"/>
      <c r="D157" s="204" t="s">
        <v>163</v>
      </c>
      <c r="E157" s="205" t="s">
        <v>1</v>
      </c>
      <c r="F157" s="206" t="s">
        <v>427</v>
      </c>
      <c r="G157" s="203"/>
      <c r="H157" s="207">
        <v>10.099</v>
      </c>
      <c r="I157" s="208"/>
      <c r="J157" s="203"/>
      <c r="K157" s="203"/>
      <c r="L157" s="209"/>
      <c r="M157" s="210"/>
      <c r="N157" s="211"/>
      <c r="O157" s="211"/>
      <c r="P157" s="211"/>
      <c r="Q157" s="211"/>
      <c r="R157" s="211"/>
      <c r="S157" s="211"/>
      <c r="T157" s="212"/>
      <c r="AT157" s="213" t="s">
        <v>163</v>
      </c>
      <c r="AU157" s="213" t="s">
        <v>86</v>
      </c>
      <c r="AV157" s="13" t="s">
        <v>86</v>
      </c>
      <c r="AW157" s="13" t="s">
        <v>32</v>
      </c>
      <c r="AX157" s="13" t="s">
        <v>76</v>
      </c>
      <c r="AY157" s="213" t="s">
        <v>155</v>
      </c>
    </row>
    <row r="158" spans="2:51" s="13" customFormat="1" ht="12">
      <c r="B158" s="202"/>
      <c r="C158" s="203"/>
      <c r="D158" s="204" t="s">
        <v>163</v>
      </c>
      <c r="E158" s="205" t="s">
        <v>1</v>
      </c>
      <c r="F158" s="206" t="s">
        <v>428</v>
      </c>
      <c r="G158" s="203"/>
      <c r="H158" s="207">
        <v>2.592</v>
      </c>
      <c r="I158" s="208"/>
      <c r="J158" s="203"/>
      <c r="K158" s="203"/>
      <c r="L158" s="209"/>
      <c r="M158" s="210"/>
      <c r="N158" s="211"/>
      <c r="O158" s="211"/>
      <c r="P158" s="211"/>
      <c r="Q158" s="211"/>
      <c r="R158" s="211"/>
      <c r="S158" s="211"/>
      <c r="T158" s="212"/>
      <c r="AT158" s="213" t="s">
        <v>163</v>
      </c>
      <c r="AU158" s="213" t="s">
        <v>86</v>
      </c>
      <c r="AV158" s="13" t="s">
        <v>86</v>
      </c>
      <c r="AW158" s="13" t="s">
        <v>32</v>
      </c>
      <c r="AX158" s="13" t="s">
        <v>76</v>
      </c>
      <c r="AY158" s="213" t="s">
        <v>155</v>
      </c>
    </row>
    <row r="159" spans="2:51" s="13" customFormat="1" ht="12">
      <c r="B159" s="202"/>
      <c r="C159" s="203"/>
      <c r="D159" s="204" t="s">
        <v>163</v>
      </c>
      <c r="E159" s="205" t="s">
        <v>1</v>
      </c>
      <c r="F159" s="206" t="s">
        <v>429</v>
      </c>
      <c r="G159" s="203"/>
      <c r="H159" s="207">
        <v>3.705</v>
      </c>
      <c r="I159" s="208"/>
      <c r="J159" s="203"/>
      <c r="K159" s="203"/>
      <c r="L159" s="209"/>
      <c r="M159" s="210"/>
      <c r="N159" s="211"/>
      <c r="O159" s="211"/>
      <c r="P159" s="211"/>
      <c r="Q159" s="211"/>
      <c r="R159" s="211"/>
      <c r="S159" s="211"/>
      <c r="T159" s="212"/>
      <c r="AT159" s="213" t="s">
        <v>163</v>
      </c>
      <c r="AU159" s="213" t="s">
        <v>86</v>
      </c>
      <c r="AV159" s="13" t="s">
        <v>86</v>
      </c>
      <c r="AW159" s="13" t="s">
        <v>32</v>
      </c>
      <c r="AX159" s="13" t="s">
        <v>76</v>
      </c>
      <c r="AY159" s="213" t="s">
        <v>155</v>
      </c>
    </row>
    <row r="160" spans="2:51" s="14" customFormat="1" ht="12">
      <c r="B160" s="214"/>
      <c r="C160" s="215"/>
      <c r="D160" s="204" t="s">
        <v>163</v>
      </c>
      <c r="E160" s="216" t="s">
        <v>1</v>
      </c>
      <c r="F160" s="217" t="s">
        <v>430</v>
      </c>
      <c r="G160" s="215"/>
      <c r="H160" s="216" t="s">
        <v>1</v>
      </c>
      <c r="I160" s="218"/>
      <c r="J160" s="215"/>
      <c r="K160" s="215"/>
      <c r="L160" s="219"/>
      <c r="M160" s="220"/>
      <c r="N160" s="221"/>
      <c r="O160" s="221"/>
      <c r="P160" s="221"/>
      <c r="Q160" s="221"/>
      <c r="R160" s="221"/>
      <c r="S160" s="221"/>
      <c r="T160" s="222"/>
      <c r="AT160" s="223" t="s">
        <v>163</v>
      </c>
      <c r="AU160" s="223" t="s">
        <v>86</v>
      </c>
      <c r="AV160" s="14" t="s">
        <v>84</v>
      </c>
      <c r="AW160" s="14" t="s">
        <v>32</v>
      </c>
      <c r="AX160" s="14" t="s">
        <v>76</v>
      </c>
      <c r="AY160" s="223" t="s">
        <v>155</v>
      </c>
    </row>
    <row r="161" spans="2:51" s="13" customFormat="1" ht="12">
      <c r="B161" s="202"/>
      <c r="C161" s="203"/>
      <c r="D161" s="204" t="s">
        <v>163</v>
      </c>
      <c r="E161" s="205" t="s">
        <v>1</v>
      </c>
      <c r="F161" s="206" t="s">
        <v>431</v>
      </c>
      <c r="G161" s="203"/>
      <c r="H161" s="207">
        <v>102.306</v>
      </c>
      <c r="I161" s="208"/>
      <c r="J161" s="203"/>
      <c r="K161" s="203"/>
      <c r="L161" s="209"/>
      <c r="M161" s="210"/>
      <c r="N161" s="211"/>
      <c r="O161" s="211"/>
      <c r="P161" s="211"/>
      <c r="Q161" s="211"/>
      <c r="R161" s="211"/>
      <c r="S161" s="211"/>
      <c r="T161" s="212"/>
      <c r="AT161" s="213" t="s">
        <v>163</v>
      </c>
      <c r="AU161" s="213" t="s">
        <v>86</v>
      </c>
      <c r="AV161" s="13" t="s">
        <v>86</v>
      </c>
      <c r="AW161" s="13" t="s">
        <v>32</v>
      </c>
      <c r="AX161" s="13" t="s">
        <v>76</v>
      </c>
      <c r="AY161" s="213" t="s">
        <v>155</v>
      </c>
    </row>
    <row r="162" spans="2:51" s="16" customFormat="1" ht="12">
      <c r="B162" s="235"/>
      <c r="C162" s="236"/>
      <c r="D162" s="204" t="s">
        <v>163</v>
      </c>
      <c r="E162" s="237" t="s">
        <v>1</v>
      </c>
      <c r="F162" s="238" t="s">
        <v>206</v>
      </c>
      <c r="G162" s="236"/>
      <c r="H162" s="239">
        <v>861.9550000000002</v>
      </c>
      <c r="I162" s="240"/>
      <c r="J162" s="236"/>
      <c r="K162" s="236"/>
      <c r="L162" s="241"/>
      <c r="M162" s="242"/>
      <c r="N162" s="243"/>
      <c r="O162" s="243"/>
      <c r="P162" s="243"/>
      <c r="Q162" s="243"/>
      <c r="R162" s="243"/>
      <c r="S162" s="243"/>
      <c r="T162" s="244"/>
      <c r="AT162" s="245" t="s">
        <v>163</v>
      </c>
      <c r="AU162" s="245" t="s">
        <v>86</v>
      </c>
      <c r="AV162" s="16" t="s">
        <v>161</v>
      </c>
      <c r="AW162" s="16" t="s">
        <v>32</v>
      </c>
      <c r="AX162" s="16" t="s">
        <v>84</v>
      </c>
      <c r="AY162" s="245" t="s">
        <v>155</v>
      </c>
    </row>
    <row r="163" spans="1:65" s="2" customFormat="1" ht="24.15" customHeight="1">
      <c r="A163" s="35"/>
      <c r="B163" s="36"/>
      <c r="C163" s="188" t="s">
        <v>161</v>
      </c>
      <c r="D163" s="188" t="s">
        <v>157</v>
      </c>
      <c r="E163" s="189" t="s">
        <v>432</v>
      </c>
      <c r="F163" s="190" t="s">
        <v>433</v>
      </c>
      <c r="G163" s="191" t="s">
        <v>181</v>
      </c>
      <c r="H163" s="192">
        <v>810.802</v>
      </c>
      <c r="I163" s="193"/>
      <c r="J163" s="194">
        <f>ROUND(I163*H163,2)</f>
        <v>0</v>
      </c>
      <c r="K163" s="195"/>
      <c r="L163" s="40"/>
      <c r="M163" s="196" t="s">
        <v>1</v>
      </c>
      <c r="N163" s="197" t="s">
        <v>41</v>
      </c>
      <c r="O163" s="72"/>
      <c r="P163" s="198">
        <f>O163*H163</f>
        <v>0</v>
      </c>
      <c r="Q163" s="198">
        <v>0</v>
      </c>
      <c r="R163" s="198">
        <f>Q163*H163</f>
        <v>0</v>
      </c>
      <c r="S163" s="198">
        <v>0</v>
      </c>
      <c r="T163" s="199">
        <f>S163*H163</f>
        <v>0</v>
      </c>
      <c r="U163" s="35"/>
      <c r="V163" s="35"/>
      <c r="W163" s="35"/>
      <c r="X163" s="35"/>
      <c r="Y163" s="35"/>
      <c r="Z163" s="35"/>
      <c r="AA163" s="35"/>
      <c r="AB163" s="35"/>
      <c r="AC163" s="35"/>
      <c r="AD163" s="35"/>
      <c r="AE163" s="35"/>
      <c r="AR163" s="200" t="s">
        <v>161</v>
      </c>
      <c r="AT163" s="200" t="s">
        <v>157</v>
      </c>
      <c r="AU163" s="200" t="s">
        <v>86</v>
      </c>
      <c r="AY163" s="18" t="s">
        <v>155</v>
      </c>
      <c r="BE163" s="201">
        <f>IF(N163="základní",J163,0)</f>
        <v>0</v>
      </c>
      <c r="BF163" s="201">
        <f>IF(N163="snížená",J163,0)</f>
        <v>0</v>
      </c>
      <c r="BG163" s="201">
        <f>IF(N163="zákl. přenesená",J163,0)</f>
        <v>0</v>
      </c>
      <c r="BH163" s="201">
        <f>IF(N163="sníž. přenesená",J163,0)</f>
        <v>0</v>
      </c>
      <c r="BI163" s="201">
        <f>IF(N163="nulová",J163,0)</f>
        <v>0</v>
      </c>
      <c r="BJ163" s="18" t="s">
        <v>84</v>
      </c>
      <c r="BK163" s="201">
        <f>ROUND(I163*H163,2)</f>
        <v>0</v>
      </c>
      <c r="BL163" s="18" t="s">
        <v>161</v>
      </c>
      <c r="BM163" s="200" t="s">
        <v>434</v>
      </c>
    </row>
    <row r="164" spans="2:51" s="14" customFormat="1" ht="12">
      <c r="B164" s="214"/>
      <c r="C164" s="215"/>
      <c r="D164" s="204" t="s">
        <v>163</v>
      </c>
      <c r="E164" s="216" t="s">
        <v>1</v>
      </c>
      <c r="F164" s="217" t="s">
        <v>423</v>
      </c>
      <c r="G164" s="215"/>
      <c r="H164" s="216" t="s">
        <v>1</v>
      </c>
      <c r="I164" s="218"/>
      <c r="J164" s="215"/>
      <c r="K164" s="215"/>
      <c r="L164" s="219"/>
      <c r="M164" s="220"/>
      <c r="N164" s="221"/>
      <c r="O164" s="221"/>
      <c r="P164" s="221"/>
      <c r="Q164" s="221"/>
      <c r="R164" s="221"/>
      <c r="S164" s="221"/>
      <c r="T164" s="222"/>
      <c r="AT164" s="223" t="s">
        <v>163</v>
      </c>
      <c r="AU164" s="223" t="s">
        <v>86</v>
      </c>
      <c r="AV164" s="14" t="s">
        <v>84</v>
      </c>
      <c r="AW164" s="14" t="s">
        <v>32</v>
      </c>
      <c r="AX164" s="14" t="s">
        <v>76</v>
      </c>
      <c r="AY164" s="223" t="s">
        <v>155</v>
      </c>
    </row>
    <row r="165" spans="2:51" s="13" customFormat="1" ht="12">
      <c r="B165" s="202"/>
      <c r="C165" s="203"/>
      <c r="D165" s="204" t="s">
        <v>163</v>
      </c>
      <c r="E165" s="205" t="s">
        <v>1</v>
      </c>
      <c r="F165" s="206" t="s">
        <v>424</v>
      </c>
      <c r="G165" s="203"/>
      <c r="H165" s="207">
        <v>718.7</v>
      </c>
      <c r="I165" s="208"/>
      <c r="J165" s="203"/>
      <c r="K165" s="203"/>
      <c r="L165" s="209"/>
      <c r="M165" s="210"/>
      <c r="N165" s="211"/>
      <c r="O165" s="211"/>
      <c r="P165" s="211"/>
      <c r="Q165" s="211"/>
      <c r="R165" s="211"/>
      <c r="S165" s="211"/>
      <c r="T165" s="212"/>
      <c r="AT165" s="213" t="s">
        <v>163</v>
      </c>
      <c r="AU165" s="213" t="s">
        <v>86</v>
      </c>
      <c r="AV165" s="13" t="s">
        <v>86</v>
      </c>
      <c r="AW165" s="13" t="s">
        <v>32</v>
      </c>
      <c r="AX165" s="13" t="s">
        <v>76</v>
      </c>
      <c r="AY165" s="213" t="s">
        <v>155</v>
      </c>
    </row>
    <row r="166" spans="2:51" s="13" customFormat="1" ht="12">
      <c r="B166" s="202"/>
      <c r="C166" s="203"/>
      <c r="D166" s="204" t="s">
        <v>163</v>
      </c>
      <c r="E166" s="205" t="s">
        <v>1</v>
      </c>
      <c r="F166" s="206" t="s">
        <v>425</v>
      </c>
      <c r="G166" s="203"/>
      <c r="H166" s="207">
        <v>19.973</v>
      </c>
      <c r="I166" s="208"/>
      <c r="J166" s="203"/>
      <c r="K166" s="203"/>
      <c r="L166" s="209"/>
      <c r="M166" s="210"/>
      <c r="N166" s="211"/>
      <c r="O166" s="211"/>
      <c r="P166" s="211"/>
      <c r="Q166" s="211"/>
      <c r="R166" s="211"/>
      <c r="S166" s="211"/>
      <c r="T166" s="212"/>
      <c r="AT166" s="213" t="s">
        <v>163</v>
      </c>
      <c r="AU166" s="213" t="s">
        <v>86</v>
      </c>
      <c r="AV166" s="13" t="s">
        <v>86</v>
      </c>
      <c r="AW166" s="13" t="s">
        <v>32</v>
      </c>
      <c r="AX166" s="13" t="s">
        <v>76</v>
      </c>
      <c r="AY166" s="213" t="s">
        <v>155</v>
      </c>
    </row>
    <row r="167" spans="2:51" s="13" customFormat="1" ht="12">
      <c r="B167" s="202"/>
      <c r="C167" s="203"/>
      <c r="D167" s="204" t="s">
        <v>163</v>
      </c>
      <c r="E167" s="205" t="s">
        <v>1</v>
      </c>
      <c r="F167" s="206" t="s">
        <v>426</v>
      </c>
      <c r="G167" s="203"/>
      <c r="H167" s="207">
        <v>4.58</v>
      </c>
      <c r="I167" s="208"/>
      <c r="J167" s="203"/>
      <c r="K167" s="203"/>
      <c r="L167" s="209"/>
      <c r="M167" s="210"/>
      <c r="N167" s="211"/>
      <c r="O167" s="211"/>
      <c r="P167" s="211"/>
      <c r="Q167" s="211"/>
      <c r="R167" s="211"/>
      <c r="S167" s="211"/>
      <c r="T167" s="212"/>
      <c r="AT167" s="213" t="s">
        <v>163</v>
      </c>
      <c r="AU167" s="213" t="s">
        <v>86</v>
      </c>
      <c r="AV167" s="13" t="s">
        <v>86</v>
      </c>
      <c r="AW167" s="13" t="s">
        <v>32</v>
      </c>
      <c r="AX167" s="13" t="s">
        <v>76</v>
      </c>
      <c r="AY167" s="213" t="s">
        <v>155</v>
      </c>
    </row>
    <row r="168" spans="2:51" s="13" customFormat="1" ht="12">
      <c r="B168" s="202"/>
      <c r="C168" s="203"/>
      <c r="D168" s="204" t="s">
        <v>163</v>
      </c>
      <c r="E168" s="205" t="s">
        <v>1</v>
      </c>
      <c r="F168" s="206" t="s">
        <v>427</v>
      </c>
      <c r="G168" s="203"/>
      <c r="H168" s="207">
        <v>10.099</v>
      </c>
      <c r="I168" s="208"/>
      <c r="J168" s="203"/>
      <c r="K168" s="203"/>
      <c r="L168" s="209"/>
      <c r="M168" s="210"/>
      <c r="N168" s="211"/>
      <c r="O168" s="211"/>
      <c r="P168" s="211"/>
      <c r="Q168" s="211"/>
      <c r="R168" s="211"/>
      <c r="S168" s="211"/>
      <c r="T168" s="212"/>
      <c r="AT168" s="213" t="s">
        <v>163</v>
      </c>
      <c r="AU168" s="213" t="s">
        <v>86</v>
      </c>
      <c r="AV168" s="13" t="s">
        <v>86</v>
      </c>
      <c r="AW168" s="13" t="s">
        <v>32</v>
      </c>
      <c r="AX168" s="13" t="s">
        <v>76</v>
      </c>
      <c r="AY168" s="213" t="s">
        <v>155</v>
      </c>
    </row>
    <row r="169" spans="2:51" s="13" customFormat="1" ht="12">
      <c r="B169" s="202"/>
      <c r="C169" s="203"/>
      <c r="D169" s="204" t="s">
        <v>163</v>
      </c>
      <c r="E169" s="205" t="s">
        <v>1</v>
      </c>
      <c r="F169" s="206" t="s">
        <v>428</v>
      </c>
      <c r="G169" s="203"/>
      <c r="H169" s="207">
        <v>2.592</v>
      </c>
      <c r="I169" s="208"/>
      <c r="J169" s="203"/>
      <c r="K169" s="203"/>
      <c r="L169" s="209"/>
      <c r="M169" s="210"/>
      <c r="N169" s="211"/>
      <c r="O169" s="211"/>
      <c r="P169" s="211"/>
      <c r="Q169" s="211"/>
      <c r="R169" s="211"/>
      <c r="S169" s="211"/>
      <c r="T169" s="212"/>
      <c r="AT169" s="213" t="s">
        <v>163</v>
      </c>
      <c r="AU169" s="213" t="s">
        <v>86</v>
      </c>
      <c r="AV169" s="13" t="s">
        <v>86</v>
      </c>
      <c r="AW169" s="13" t="s">
        <v>32</v>
      </c>
      <c r="AX169" s="13" t="s">
        <v>76</v>
      </c>
      <c r="AY169" s="213" t="s">
        <v>155</v>
      </c>
    </row>
    <row r="170" spans="2:51" s="13" customFormat="1" ht="12">
      <c r="B170" s="202"/>
      <c r="C170" s="203"/>
      <c r="D170" s="204" t="s">
        <v>163</v>
      </c>
      <c r="E170" s="205" t="s">
        <v>1</v>
      </c>
      <c r="F170" s="206" t="s">
        <v>429</v>
      </c>
      <c r="G170" s="203"/>
      <c r="H170" s="207">
        <v>3.705</v>
      </c>
      <c r="I170" s="208"/>
      <c r="J170" s="203"/>
      <c r="K170" s="203"/>
      <c r="L170" s="209"/>
      <c r="M170" s="210"/>
      <c r="N170" s="211"/>
      <c r="O170" s="211"/>
      <c r="P170" s="211"/>
      <c r="Q170" s="211"/>
      <c r="R170" s="211"/>
      <c r="S170" s="211"/>
      <c r="T170" s="212"/>
      <c r="AT170" s="213" t="s">
        <v>163</v>
      </c>
      <c r="AU170" s="213" t="s">
        <v>86</v>
      </c>
      <c r="AV170" s="13" t="s">
        <v>86</v>
      </c>
      <c r="AW170" s="13" t="s">
        <v>32</v>
      </c>
      <c r="AX170" s="13" t="s">
        <v>76</v>
      </c>
      <c r="AY170" s="213" t="s">
        <v>155</v>
      </c>
    </row>
    <row r="171" spans="2:51" s="14" customFormat="1" ht="12">
      <c r="B171" s="214"/>
      <c r="C171" s="215"/>
      <c r="D171" s="204" t="s">
        <v>163</v>
      </c>
      <c r="E171" s="216" t="s">
        <v>1</v>
      </c>
      <c r="F171" s="217" t="s">
        <v>430</v>
      </c>
      <c r="G171" s="215"/>
      <c r="H171" s="216" t="s">
        <v>1</v>
      </c>
      <c r="I171" s="218"/>
      <c r="J171" s="215"/>
      <c r="K171" s="215"/>
      <c r="L171" s="219"/>
      <c r="M171" s="220"/>
      <c r="N171" s="221"/>
      <c r="O171" s="221"/>
      <c r="P171" s="221"/>
      <c r="Q171" s="221"/>
      <c r="R171" s="221"/>
      <c r="S171" s="221"/>
      <c r="T171" s="222"/>
      <c r="AT171" s="223" t="s">
        <v>163</v>
      </c>
      <c r="AU171" s="223" t="s">
        <v>86</v>
      </c>
      <c r="AV171" s="14" t="s">
        <v>84</v>
      </c>
      <c r="AW171" s="14" t="s">
        <v>32</v>
      </c>
      <c r="AX171" s="14" t="s">
        <v>76</v>
      </c>
      <c r="AY171" s="223" t="s">
        <v>155</v>
      </c>
    </row>
    <row r="172" spans="2:51" s="13" customFormat="1" ht="12">
      <c r="B172" s="202"/>
      <c r="C172" s="203"/>
      <c r="D172" s="204" t="s">
        <v>163</v>
      </c>
      <c r="E172" s="205" t="s">
        <v>1</v>
      </c>
      <c r="F172" s="206" t="s">
        <v>435</v>
      </c>
      <c r="G172" s="203"/>
      <c r="H172" s="207">
        <v>51.153</v>
      </c>
      <c r="I172" s="208"/>
      <c r="J172" s="203"/>
      <c r="K172" s="203"/>
      <c r="L172" s="209"/>
      <c r="M172" s="210"/>
      <c r="N172" s="211"/>
      <c r="O172" s="211"/>
      <c r="P172" s="211"/>
      <c r="Q172" s="211"/>
      <c r="R172" s="211"/>
      <c r="S172" s="211"/>
      <c r="T172" s="212"/>
      <c r="AT172" s="213" t="s">
        <v>163</v>
      </c>
      <c r="AU172" s="213" t="s">
        <v>86</v>
      </c>
      <c r="AV172" s="13" t="s">
        <v>86</v>
      </c>
      <c r="AW172" s="13" t="s">
        <v>32</v>
      </c>
      <c r="AX172" s="13" t="s">
        <v>76</v>
      </c>
      <c r="AY172" s="213" t="s">
        <v>155</v>
      </c>
    </row>
    <row r="173" spans="2:51" s="16" customFormat="1" ht="12">
      <c r="B173" s="235"/>
      <c r="C173" s="236"/>
      <c r="D173" s="204" t="s">
        <v>163</v>
      </c>
      <c r="E173" s="237" t="s">
        <v>1</v>
      </c>
      <c r="F173" s="238" t="s">
        <v>206</v>
      </c>
      <c r="G173" s="236"/>
      <c r="H173" s="239">
        <v>810.8020000000001</v>
      </c>
      <c r="I173" s="240"/>
      <c r="J173" s="236"/>
      <c r="K173" s="236"/>
      <c r="L173" s="241"/>
      <c r="M173" s="242"/>
      <c r="N173" s="243"/>
      <c r="O173" s="243"/>
      <c r="P173" s="243"/>
      <c r="Q173" s="243"/>
      <c r="R173" s="243"/>
      <c r="S173" s="243"/>
      <c r="T173" s="244"/>
      <c r="AT173" s="245" t="s">
        <v>163</v>
      </c>
      <c r="AU173" s="245" t="s">
        <v>86</v>
      </c>
      <c r="AV173" s="16" t="s">
        <v>161</v>
      </c>
      <c r="AW173" s="16" t="s">
        <v>32</v>
      </c>
      <c r="AX173" s="16" t="s">
        <v>84</v>
      </c>
      <c r="AY173" s="245" t="s">
        <v>155</v>
      </c>
    </row>
    <row r="174" spans="1:65" s="2" customFormat="1" ht="24.15" customHeight="1">
      <c r="A174" s="35"/>
      <c r="B174" s="36"/>
      <c r="C174" s="188" t="s">
        <v>178</v>
      </c>
      <c r="D174" s="188" t="s">
        <v>157</v>
      </c>
      <c r="E174" s="189" t="s">
        <v>436</v>
      </c>
      <c r="F174" s="190" t="s">
        <v>437</v>
      </c>
      <c r="G174" s="191" t="s">
        <v>160</v>
      </c>
      <c r="H174" s="192">
        <v>1627</v>
      </c>
      <c r="I174" s="193"/>
      <c r="J174" s="194">
        <f>ROUND(I174*H174,2)</f>
        <v>0</v>
      </c>
      <c r="K174" s="195"/>
      <c r="L174" s="40"/>
      <c r="M174" s="196" t="s">
        <v>1</v>
      </c>
      <c r="N174" s="197" t="s">
        <v>41</v>
      </c>
      <c r="O174" s="72"/>
      <c r="P174" s="198">
        <f>O174*H174</f>
        <v>0</v>
      </c>
      <c r="Q174" s="198">
        <v>0</v>
      </c>
      <c r="R174" s="198">
        <f>Q174*H174</f>
        <v>0</v>
      </c>
      <c r="S174" s="198">
        <v>0</v>
      </c>
      <c r="T174" s="199">
        <f>S174*H174</f>
        <v>0</v>
      </c>
      <c r="U174" s="35"/>
      <c r="V174" s="35"/>
      <c r="W174" s="35"/>
      <c r="X174" s="35"/>
      <c r="Y174" s="35"/>
      <c r="Z174" s="35"/>
      <c r="AA174" s="35"/>
      <c r="AB174" s="35"/>
      <c r="AC174" s="35"/>
      <c r="AD174" s="35"/>
      <c r="AE174" s="35"/>
      <c r="AR174" s="200" t="s">
        <v>161</v>
      </c>
      <c r="AT174" s="200" t="s">
        <v>157</v>
      </c>
      <c r="AU174" s="200" t="s">
        <v>86</v>
      </c>
      <c r="AY174" s="18" t="s">
        <v>155</v>
      </c>
      <c r="BE174" s="201">
        <f>IF(N174="základní",J174,0)</f>
        <v>0</v>
      </c>
      <c r="BF174" s="201">
        <f>IF(N174="snížená",J174,0)</f>
        <v>0</v>
      </c>
      <c r="BG174" s="201">
        <f>IF(N174="zákl. přenesená",J174,0)</f>
        <v>0</v>
      </c>
      <c r="BH174" s="201">
        <f>IF(N174="sníž. přenesená",J174,0)</f>
        <v>0</v>
      </c>
      <c r="BI174" s="201">
        <f>IF(N174="nulová",J174,0)</f>
        <v>0</v>
      </c>
      <c r="BJ174" s="18" t="s">
        <v>84</v>
      </c>
      <c r="BK174" s="201">
        <f>ROUND(I174*H174,2)</f>
        <v>0</v>
      </c>
      <c r="BL174" s="18" t="s">
        <v>161</v>
      </c>
      <c r="BM174" s="200" t="s">
        <v>438</v>
      </c>
    </row>
    <row r="175" spans="2:51" s="13" customFormat="1" ht="12">
      <c r="B175" s="202"/>
      <c r="C175" s="203"/>
      <c r="D175" s="204" t="s">
        <v>163</v>
      </c>
      <c r="E175" s="205" t="s">
        <v>1</v>
      </c>
      <c r="F175" s="206" t="s">
        <v>439</v>
      </c>
      <c r="G175" s="203"/>
      <c r="H175" s="207">
        <v>1627</v>
      </c>
      <c r="I175" s="208"/>
      <c r="J175" s="203"/>
      <c r="K175" s="203"/>
      <c r="L175" s="209"/>
      <c r="M175" s="210"/>
      <c r="N175" s="211"/>
      <c r="O175" s="211"/>
      <c r="P175" s="211"/>
      <c r="Q175" s="211"/>
      <c r="R175" s="211"/>
      <c r="S175" s="211"/>
      <c r="T175" s="212"/>
      <c r="AT175" s="213" t="s">
        <v>163</v>
      </c>
      <c r="AU175" s="213" t="s">
        <v>86</v>
      </c>
      <c r="AV175" s="13" t="s">
        <v>86</v>
      </c>
      <c r="AW175" s="13" t="s">
        <v>32</v>
      </c>
      <c r="AX175" s="13" t="s">
        <v>84</v>
      </c>
      <c r="AY175" s="213" t="s">
        <v>155</v>
      </c>
    </row>
    <row r="176" spans="1:65" s="2" customFormat="1" ht="16.5" customHeight="1">
      <c r="A176" s="35"/>
      <c r="B176" s="36"/>
      <c r="C176" s="188" t="s">
        <v>207</v>
      </c>
      <c r="D176" s="188" t="s">
        <v>157</v>
      </c>
      <c r="E176" s="189" t="s">
        <v>219</v>
      </c>
      <c r="F176" s="190" t="s">
        <v>220</v>
      </c>
      <c r="G176" s="191" t="s">
        <v>181</v>
      </c>
      <c r="H176" s="192">
        <v>2.628</v>
      </c>
      <c r="I176" s="193"/>
      <c r="J176" s="194">
        <f>ROUND(I176*H176,2)</f>
        <v>0</v>
      </c>
      <c r="K176" s="195"/>
      <c r="L176" s="40"/>
      <c r="M176" s="196" t="s">
        <v>1</v>
      </c>
      <c r="N176" s="197" t="s">
        <v>41</v>
      </c>
      <c r="O176" s="72"/>
      <c r="P176" s="198">
        <f>O176*H176</f>
        <v>0</v>
      </c>
      <c r="Q176" s="198">
        <v>0</v>
      </c>
      <c r="R176" s="198">
        <f>Q176*H176</f>
        <v>0</v>
      </c>
      <c r="S176" s="198">
        <v>0</v>
      </c>
      <c r="T176" s="199">
        <f>S176*H176</f>
        <v>0</v>
      </c>
      <c r="U176" s="35"/>
      <c r="V176" s="35"/>
      <c r="W176" s="35"/>
      <c r="X176" s="35"/>
      <c r="Y176" s="35"/>
      <c r="Z176" s="35"/>
      <c r="AA176" s="35"/>
      <c r="AB176" s="35"/>
      <c r="AC176" s="35"/>
      <c r="AD176" s="35"/>
      <c r="AE176" s="35"/>
      <c r="AR176" s="200" t="s">
        <v>161</v>
      </c>
      <c r="AT176" s="200" t="s">
        <v>157</v>
      </c>
      <c r="AU176" s="200" t="s">
        <v>86</v>
      </c>
      <c r="AY176" s="18" t="s">
        <v>155</v>
      </c>
      <c r="BE176" s="201">
        <f>IF(N176="základní",J176,0)</f>
        <v>0</v>
      </c>
      <c r="BF176" s="201">
        <f>IF(N176="snížená",J176,0)</f>
        <v>0</v>
      </c>
      <c r="BG176" s="201">
        <f>IF(N176="zákl. přenesená",J176,0)</f>
        <v>0</v>
      </c>
      <c r="BH176" s="201">
        <f>IF(N176="sníž. přenesená",J176,0)</f>
        <v>0</v>
      </c>
      <c r="BI176" s="201">
        <f>IF(N176="nulová",J176,0)</f>
        <v>0</v>
      </c>
      <c r="BJ176" s="18" t="s">
        <v>84</v>
      </c>
      <c r="BK176" s="201">
        <f>ROUND(I176*H176,2)</f>
        <v>0</v>
      </c>
      <c r="BL176" s="18" t="s">
        <v>161</v>
      </c>
      <c r="BM176" s="200" t="s">
        <v>440</v>
      </c>
    </row>
    <row r="177" spans="1:65" s="2" customFormat="1" ht="16.5" customHeight="1">
      <c r="A177" s="35"/>
      <c r="B177" s="36"/>
      <c r="C177" s="188" t="s">
        <v>212</v>
      </c>
      <c r="D177" s="188" t="s">
        <v>157</v>
      </c>
      <c r="E177" s="189" t="s">
        <v>441</v>
      </c>
      <c r="F177" s="190" t="s">
        <v>442</v>
      </c>
      <c r="G177" s="191" t="s">
        <v>181</v>
      </c>
      <c r="H177" s="192">
        <v>1009.75</v>
      </c>
      <c r="I177" s="193"/>
      <c r="J177" s="194">
        <f>ROUND(I177*H177,2)</f>
        <v>0</v>
      </c>
      <c r="K177" s="195"/>
      <c r="L177" s="40"/>
      <c r="M177" s="196" t="s">
        <v>1</v>
      </c>
      <c r="N177" s="197" t="s">
        <v>41</v>
      </c>
      <c r="O177" s="72"/>
      <c r="P177" s="198">
        <f>O177*H177</f>
        <v>0</v>
      </c>
      <c r="Q177" s="198">
        <v>0</v>
      </c>
      <c r="R177" s="198">
        <f>Q177*H177</f>
        <v>0</v>
      </c>
      <c r="S177" s="198">
        <v>0</v>
      </c>
      <c r="T177" s="199">
        <f>S177*H177</f>
        <v>0</v>
      </c>
      <c r="U177" s="35"/>
      <c r="V177" s="35"/>
      <c r="W177" s="35"/>
      <c r="X177" s="35"/>
      <c r="Y177" s="35"/>
      <c r="Z177" s="35"/>
      <c r="AA177" s="35"/>
      <c r="AB177" s="35"/>
      <c r="AC177" s="35"/>
      <c r="AD177" s="35"/>
      <c r="AE177" s="35"/>
      <c r="AR177" s="200" t="s">
        <v>161</v>
      </c>
      <c r="AT177" s="200" t="s">
        <v>157</v>
      </c>
      <c r="AU177" s="200" t="s">
        <v>86</v>
      </c>
      <c r="AY177" s="18" t="s">
        <v>155</v>
      </c>
      <c r="BE177" s="201">
        <f>IF(N177="základní",J177,0)</f>
        <v>0</v>
      </c>
      <c r="BF177" s="201">
        <f>IF(N177="snížená",J177,0)</f>
        <v>0</v>
      </c>
      <c r="BG177" s="201">
        <f>IF(N177="zákl. přenesená",J177,0)</f>
        <v>0</v>
      </c>
      <c r="BH177" s="201">
        <f>IF(N177="sníž. přenesená",J177,0)</f>
        <v>0</v>
      </c>
      <c r="BI177" s="201">
        <f>IF(N177="nulová",J177,0)</f>
        <v>0</v>
      </c>
      <c r="BJ177" s="18" t="s">
        <v>84</v>
      </c>
      <c r="BK177" s="201">
        <f>ROUND(I177*H177,2)</f>
        <v>0</v>
      </c>
      <c r="BL177" s="18" t="s">
        <v>161</v>
      </c>
      <c r="BM177" s="200" t="s">
        <v>443</v>
      </c>
    </row>
    <row r="178" spans="2:51" s="13" customFormat="1" ht="12">
      <c r="B178" s="202"/>
      <c r="C178" s="203"/>
      <c r="D178" s="204" t="s">
        <v>163</v>
      </c>
      <c r="E178" s="205" t="s">
        <v>1</v>
      </c>
      <c r="F178" s="206" t="s">
        <v>444</v>
      </c>
      <c r="G178" s="203"/>
      <c r="H178" s="207">
        <v>27.75</v>
      </c>
      <c r="I178" s="208"/>
      <c r="J178" s="203"/>
      <c r="K178" s="203"/>
      <c r="L178" s="209"/>
      <c r="M178" s="210"/>
      <c r="N178" s="211"/>
      <c r="O178" s="211"/>
      <c r="P178" s="211"/>
      <c r="Q178" s="211"/>
      <c r="R178" s="211"/>
      <c r="S178" s="211"/>
      <c r="T178" s="212"/>
      <c r="AT178" s="213" t="s">
        <v>163</v>
      </c>
      <c r="AU178" s="213" t="s">
        <v>86</v>
      </c>
      <c r="AV178" s="13" t="s">
        <v>86</v>
      </c>
      <c r="AW178" s="13" t="s">
        <v>32</v>
      </c>
      <c r="AX178" s="13" t="s">
        <v>76</v>
      </c>
      <c r="AY178" s="213" t="s">
        <v>155</v>
      </c>
    </row>
    <row r="179" spans="2:51" s="13" customFormat="1" ht="12">
      <c r="B179" s="202"/>
      <c r="C179" s="203"/>
      <c r="D179" s="204" t="s">
        <v>163</v>
      </c>
      <c r="E179" s="205" t="s">
        <v>1</v>
      </c>
      <c r="F179" s="206" t="s">
        <v>445</v>
      </c>
      <c r="G179" s="203"/>
      <c r="H179" s="207">
        <v>102</v>
      </c>
      <c r="I179" s="208"/>
      <c r="J179" s="203"/>
      <c r="K179" s="203"/>
      <c r="L179" s="209"/>
      <c r="M179" s="210"/>
      <c r="N179" s="211"/>
      <c r="O179" s="211"/>
      <c r="P179" s="211"/>
      <c r="Q179" s="211"/>
      <c r="R179" s="211"/>
      <c r="S179" s="211"/>
      <c r="T179" s="212"/>
      <c r="AT179" s="213" t="s">
        <v>163</v>
      </c>
      <c r="AU179" s="213" t="s">
        <v>86</v>
      </c>
      <c r="AV179" s="13" t="s">
        <v>86</v>
      </c>
      <c r="AW179" s="13" t="s">
        <v>32</v>
      </c>
      <c r="AX179" s="13" t="s">
        <v>76</v>
      </c>
      <c r="AY179" s="213" t="s">
        <v>155</v>
      </c>
    </row>
    <row r="180" spans="2:51" s="13" customFormat="1" ht="12">
      <c r="B180" s="202"/>
      <c r="C180" s="203"/>
      <c r="D180" s="204" t="s">
        <v>163</v>
      </c>
      <c r="E180" s="205" t="s">
        <v>1</v>
      </c>
      <c r="F180" s="206" t="s">
        <v>446</v>
      </c>
      <c r="G180" s="203"/>
      <c r="H180" s="207">
        <v>166.8</v>
      </c>
      <c r="I180" s="208"/>
      <c r="J180" s="203"/>
      <c r="K180" s="203"/>
      <c r="L180" s="209"/>
      <c r="M180" s="210"/>
      <c r="N180" s="211"/>
      <c r="O180" s="211"/>
      <c r="P180" s="211"/>
      <c r="Q180" s="211"/>
      <c r="R180" s="211"/>
      <c r="S180" s="211"/>
      <c r="T180" s="212"/>
      <c r="AT180" s="213" t="s">
        <v>163</v>
      </c>
      <c r="AU180" s="213" t="s">
        <v>86</v>
      </c>
      <c r="AV180" s="13" t="s">
        <v>86</v>
      </c>
      <c r="AW180" s="13" t="s">
        <v>32</v>
      </c>
      <c r="AX180" s="13" t="s">
        <v>76</v>
      </c>
      <c r="AY180" s="213" t="s">
        <v>155</v>
      </c>
    </row>
    <row r="181" spans="2:51" s="13" customFormat="1" ht="12">
      <c r="B181" s="202"/>
      <c r="C181" s="203"/>
      <c r="D181" s="204" t="s">
        <v>163</v>
      </c>
      <c r="E181" s="205" t="s">
        <v>1</v>
      </c>
      <c r="F181" s="206" t="s">
        <v>447</v>
      </c>
      <c r="G181" s="203"/>
      <c r="H181" s="207">
        <v>37</v>
      </c>
      <c r="I181" s="208"/>
      <c r="J181" s="203"/>
      <c r="K181" s="203"/>
      <c r="L181" s="209"/>
      <c r="M181" s="210"/>
      <c r="N181" s="211"/>
      <c r="O181" s="211"/>
      <c r="P181" s="211"/>
      <c r="Q181" s="211"/>
      <c r="R181" s="211"/>
      <c r="S181" s="211"/>
      <c r="T181" s="212"/>
      <c r="AT181" s="213" t="s">
        <v>163</v>
      </c>
      <c r="AU181" s="213" t="s">
        <v>86</v>
      </c>
      <c r="AV181" s="13" t="s">
        <v>86</v>
      </c>
      <c r="AW181" s="13" t="s">
        <v>32</v>
      </c>
      <c r="AX181" s="13" t="s">
        <v>76</v>
      </c>
      <c r="AY181" s="213" t="s">
        <v>155</v>
      </c>
    </row>
    <row r="182" spans="2:51" s="13" customFormat="1" ht="12">
      <c r="B182" s="202"/>
      <c r="C182" s="203"/>
      <c r="D182" s="204" t="s">
        <v>163</v>
      </c>
      <c r="E182" s="205" t="s">
        <v>1</v>
      </c>
      <c r="F182" s="206" t="s">
        <v>448</v>
      </c>
      <c r="G182" s="203"/>
      <c r="H182" s="207">
        <v>271.2</v>
      </c>
      <c r="I182" s="208"/>
      <c r="J182" s="203"/>
      <c r="K182" s="203"/>
      <c r="L182" s="209"/>
      <c r="M182" s="210"/>
      <c r="N182" s="211"/>
      <c r="O182" s="211"/>
      <c r="P182" s="211"/>
      <c r="Q182" s="211"/>
      <c r="R182" s="211"/>
      <c r="S182" s="211"/>
      <c r="T182" s="212"/>
      <c r="AT182" s="213" t="s">
        <v>163</v>
      </c>
      <c r="AU182" s="213" t="s">
        <v>86</v>
      </c>
      <c r="AV182" s="13" t="s">
        <v>86</v>
      </c>
      <c r="AW182" s="13" t="s">
        <v>32</v>
      </c>
      <c r="AX182" s="13" t="s">
        <v>76</v>
      </c>
      <c r="AY182" s="213" t="s">
        <v>155</v>
      </c>
    </row>
    <row r="183" spans="2:51" s="13" customFormat="1" ht="12">
      <c r="B183" s="202"/>
      <c r="C183" s="203"/>
      <c r="D183" s="204" t="s">
        <v>163</v>
      </c>
      <c r="E183" s="205" t="s">
        <v>1</v>
      </c>
      <c r="F183" s="206" t="s">
        <v>449</v>
      </c>
      <c r="G183" s="203"/>
      <c r="H183" s="207">
        <v>85.2</v>
      </c>
      <c r="I183" s="208"/>
      <c r="J183" s="203"/>
      <c r="K183" s="203"/>
      <c r="L183" s="209"/>
      <c r="M183" s="210"/>
      <c r="N183" s="211"/>
      <c r="O183" s="211"/>
      <c r="P183" s="211"/>
      <c r="Q183" s="211"/>
      <c r="R183" s="211"/>
      <c r="S183" s="211"/>
      <c r="T183" s="212"/>
      <c r="AT183" s="213" t="s">
        <v>163</v>
      </c>
      <c r="AU183" s="213" t="s">
        <v>86</v>
      </c>
      <c r="AV183" s="13" t="s">
        <v>86</v>
      </c>
      <c r="AW183" s="13" t="s">
        <v>32</v>
      </c>
      <c r="AX183" s="13" t="s">
        <v>76</v>
      </c>
      <c r="AY183" s="213" t="s">
        <v>155</v>
      </c>
    </row>
    <row r="184" spans="2:51" s="13" customFormat="1" ht="12">
      <c r="B184" s="202"/>
      <c r="C184" s="203"/>
      <c r="D184" s="204" t="s">
        <v>163</v>
      </c>
      <c r="E184" s="205" t="s">
        <v>1</v>
      </c>
      <c r="F184" s="206" t="s">
        <v>450</v>
      </c>
      <c r="G184" s="203"/>
      <c r="H184" s="207">
        <v>87.1</v>
      </c>
      <c r="I184" s="208"/>
      <c r="J184" s="203"/>
      <c r="K184" s="203"/>
      <c r="L184" s="209"/>
      <c r="M184" s="210"/>
      <c r="N184" s="211"/>
      <c r="O184" s="211"/>
      <c r="P184" s="211"/>
      <c r="Q184" s="211"/>
      <c r="R184" s="211"/>
      <c r="S184" s="211"/>
      <c r="T184" s="212"/>
      <c r="AT184" s="213" t="s">
        <v>163</v>
      </c>
      <c r="AU184" s="213" t="s">
        <v>86</v>
      </c>
      <c r="AV184" s="13" t="s">
        <v>86</v>
      </c>
      <c r="AW184" s="13" t="s">
        <v>32</v>
      </c>
      <c r="AX184" s="13" t="s">
        <v>76</v>
      </c>
      <c r="AY184" s="213" t="s">
        <v>155</v>
      </c>
    </row>
    <row r="185" spans="2:51" s="13" customFormat="1" ht="12">
      <c r="B185" s="202"/>
      <c r="C185" s="203"/>
      <c r="D185" s="204" t="s">
        <v>163</v>
      </c>
      <c r="E185" s="205" t="s">
        <v>1</v>
      </c>
      <c r="F185" s="206" t="s">
        <v>451</v>
      </c>
      <c r="G185" s="203"/>
      <c r="H185" s="207">
        <v>91.5</v>
      </c>
      <c r="I185" s="208"/>
      <c r="J185" s="203"/>
      <c r="K185" s="203"/>
      <c r="L185" s="209"/>
      <c r="M185" s="210"/>
      <c r="N185" s="211"/>
      <c r="O185" s="211"/>
      <c r="P185" s="211"/>
      <c r="Q185" s="211"/>
      <c r="R185" s="211"/>
      <c r="S185" s="211"/>
      <c r="T185" s="212"/>
      <c r="AT185" s="213" t="s">
        <v>163</v>
      </c>
      <c r="AU185" s="213" t="s">
        <v>86</v>
      </c>
      <c r="AV185" s="13" t="s">
        <v>86</v>
      </c>
      <c r="AW185" s="13" t="s">
        <v>32</v>
      </c>
      <c r="AX185" s="13" t="s">
        <v>76</v>
      </c>
      <c r="AY185" s="213" t="s">
        <v>155</v>
      </c>
    </row>
    <row r="186" spans="2:51" s="13" customFormat="1" ht="12">
      <c r="B186" s="202"/>
      <c r="C186" s="203"/>
      <c r="D186" s="204" t="s">
        <v>163</v>
      </c>
      <c r="E186" s="205" t="s">
        <v>1</v>
      </c>
      <c r="F186" s="206" t="s">
        <v>452</v>
      </c>
      <c r="G186" s="203"/>
      <c r="H186" s="207">
        <v>21</v>
      </c>
      <c r="I186" s="208"/>
      <c r="J186" s="203"/>
      <c r="K186" s="203"/>
      <c r="L186" s="209"/>
      <c r="M186" s="210"/>
      <c r="N186" s="211"/>
      <c r="O186" s="211"/>
      <c r="P186" s="211"/>
      <c r="Q186" s="211"/>
      <c r="R186" s="211"/>
      <c r="S186" s="211"/>
      <c r="T186" s="212"/>
      <c r="AT186" s="213" t="s">
        <v>163</v>
      </c>
      <c r="AU186" s="213" t="s">
        <v>86</v>
      </c>
      <c r="AV186" s="13" t="s">
        <v>86</v>
      </c>
      <c r="AW186" s="13" t="s">
        <v>32</v>
      </c>
      <c r="AX186" s="13" t="s">
        <v>76</v>
      </c>
      <c r="AY186" s="213" t="s">
        <v>155</v>
      </c>
    </row>
    <row r="187" spans="2:51" s="13" customFormat="1" ht="12">
      <c r="B187" s="202"/>
      <c r="C187" s="203"/>
      <c r="D187" s="204" t="s">
        <v>163</v>
      </c>
      <c r="E187" s="205" t="s">
        <v>1</v>
      </c>
      <c r="F187" s="206" t="s">
        <v>453</v>
      </c>
      <c r="G187" s="203"/>
      <c r="H187" s="207">
        <v>38.25</v>
      </c>
      <c r="I187" s="208"/>
      <c r="J187" s="203"/>
      <c r="K187" s="203"/>
      <c r="L187" s="209"/>
      <c r="M187" s="210"/>
      <c r="N187" s="211"/>
      <c r="O187" s="211"/>
      <c r="P187" s="211"/>
      <c r="Q187" s="211"/>
      <c r="R187" s="211"/>
      <c r="S187" s="211"/>
      <c r="T187" s="212"/>
      <c r="AT187" s="213" t="s">
        <v>163</v>
      </c>
      <c r="AU187" s="213" t="s">
        <v>86</v>
      </c>
      <c r="AV187" s="13" t="s">
        <v>86</v>
      </c>
      <c r="AW187" s="13" t="s">
        <v>32</v>
      </c>
      <c r="AX187" s="13" t="s">
        <v>76</v>
      </c>
      <c r="AY187" s="213" t="s">
        <v>155</v>
      </c>
    </row>
    <row r="188" spans="2:51" s="13" customFormat="1" ht="12">
      <c r="B188" s="202"/>
      <c r="C188" s="203"/>
      <c r="D188" s="204" t="s">
        <v>163</v>
      </c>
      <c r="E188" s="205" t="s">
        <v>1</v>
      </c>
      <c r="F188" s="206" t="s">
        <v>454</v>
      </c>
      <c r="G188" s="203"/>
      <c r="H188" s="207">
        <v>17.6</v>
      </c>
      <c r="I188" s="208"/>
      <c r="J188" s="203"/>
      <c r="K188" s="203"/>
      <c r="L188" s="209"/>
      <c r="M188" s="210"/>
      <c r="N188" s="211"/>
      <c r="O188" s="211"/>
      <c r="P188" s="211"/>
      <c r="Q188" s="211"/>
      <c r="R188" s="211"/>
      <c r="S188" s="211"/>
      <c r="T188" s="212"/>
      <c r="AT188" s="213" t="s">
        <v>163</v>
      </c>
      <c r="AU188" s="213" t="s">
        <v>86</v>
      </c>
      <c r="AV188" s="13" t="s">
        <v>86</v>
      </c>
      <c r="AW188" s="13" t="s">
        <v>32</v>
      </c>
      <c r="AX188" s="13" t="s">
        <v>76</v>
      </c>
      <c r="AY188" s="213" t="s">
        <v>155</v>
      </c>
    </row>
    <row r="189" spans="2:51" s="13" customFormat="1" ht="12">
      <c r="B189" s="202"/>
      <c r="C189" s="203"/>
      <c r="D189" s="204" t="s">
        <v>163</v>
      </c>
      <c r="E189" s="205" t="s">
        <v>1</v>
      </c>
      <c r="F189" s="206" t="s">
        <v>455</v>
      </c>
      <c r="G189" s="203"/>
      <c r="H189" s="207">
        <v>6.75</v>
      </c>
      <c r="I189" s="208"/>
      <c r="J189" s="203"/>
      <c r="K189" s="203"/>
      <c r="L189" s="209"/>
      <c r="M189" s="210"/>
      <c r="N189" s="211"/>
      <c r="O189" s="211"/>
      <c r="P189" s="211"/>
      <c r="Q189" s="211"/>
      <c r="R189" s="211"/>
      <c r="S189" s="211"/>
      <c r="T189" s="212"/>
      <c r="AT189" s="213" t="s">
        <v>163</v>
      </c>
      <c r="AU189" s="213" t="s">
        <v>86</v>
      </c>
      <c r="AV189" s="13" t="s">
        <v>86</v>
      </c>
      <c r="AW189" s="13" t="s">
        <v>32</v>
      </c>
      <c r="AX189" s="13" t="s">
        <v>76</v>
      </c>
      <c r="AY189" s="213" t="s">
        <v>155</v>
      </c>
    </row>
    <row r="190" spans="2:51" s="13" customFormat="1" ht="12">
      <c r="B190" s="202"/>
      <c r="C190" s="203"/>
      <c r="D190" s="204" t="s">
        <v>163</v>
      </c>
      <c r="E190" s="205" t="s">
        <v>1</v>
      </c>
      <c r="F190" s="206" t="s">
        <v>456</v>
      </c>
      <c r="G190" s="203"/>
      <c r="H190" s="207">
        <v>36</v>
      </c>
      <c r="I190" s="208"/>
      <c r="J190" s="203"/>
      <c r="K190" s="203"/>
      <c r="L190" s="209"/>
      <c r="M190" s="210"/>
      <c r="N190" s="211"/>
      <c r="O190" s="211"/>
      <c r="P190" s="211"/>
      <c r="Q190" s="211"/>
      <c r="R190" s="211"/>
      <c r="S190" s="211"/>
      <c r="T190" s="212"/>
      <c r="AT190" s="213" t="s">
        <v>163</v>
      </c>
      <c r="AU190" s="213" t="s">
        <v>86</v>
      </c>
      <c r="AV190" s="13" t="s">
        <v>86</v>
      </c>
      <c r="AW190" s="13" t="s">
        <v>32</v>
      </c>
      <c r="AX190" s="13" t="s">
        <v>76</v>
      </c>
      <c r="AY190" s="213" t="s">
        <v>155</v>
      </c>
    </row>
    <row r="191" spans="2:51" s="13" customFormat="1" ht="12">
      <c r="B191" s="202"/>
      <c r="C191" s="203"/>
      <c r="D191" s="204" t="s">
        <v>163</v>
      </c>
      <c r="E191" s="205" t="s">
        <v>1</v>
      </c>
      <c r="F191" s="206" t="s">
        <v>457</v>
      </c>
      <c r="G191" s="203"/>
      <c r="H191" s="207">
        <v>21.6</v>
      </c>
      <c r="I191" s="208"/>
      <c r="J191" s="203"/>
      <c r="K191" s="203"/>
      <c r="L191" s="209"/>
      <c r="M191" s="210"/>
      <c r="N191" s="211"/>
      <c r="O191" s="211"/>
      <c r="P191" s="211"/>
      <c r="Q191" s="211"/>
      <c r="R191" s="211"/>
      <c r="S191" s="211"/>
      <c r="T191" s="212"/>
      <c r="AT191" s="213" t="s">
        <v>163</v>
      </c>
      <c r="AU191" s="213" t="s">
        <v>86</v>
      </c>
      <c r="AV191" s="13" t="s">
        <v>86</v>
      </c>
      <c r="AW191" s="13" t="s">
        <v>32</v>
      </c>
      <c r="AX191" s="13" t="s">
        <v>76</v>
      </c>
      <c r="AY191" s="213" t="s">
        <v>155</v>
      </c>
    </row>
    <row r="192" spans="2:51" s="16" customFormat="1" ht="12">
      <c r="B192" s="235"/>
      <c r="C192" s="236"/>
      <c r="D192" s="204" t="s">
        <v>163</v>
      </c>
      <c r="E192" s="237" t="s">
        <v>1</v>
      </c>
      <c r="F192" s="238" t="s">
        <v>206</v>
      </c>
      <c r="G192" s="236"/>
      <c r="H192" s="239">
        <v>1009.7500000000001</v>
      </c>
      <c r="I192" s="240"/>
      <c r="J192" s="236"/>
      <c r="K192" s="236"/>
      <c r="L192" s="241"/>
      <c r="M192" s="242"/>
      <c r="N192" s="243"/>
      <c r="O192" s="243"/>
      <c r="P192" s="243"/>
      <c r="Q192" s="243"/>
      <c r="R192" s="243"/>
      <c r="S192" s="243"/>
      <c r="T192" s="244"/>
      <c r="AT192" s="245" t="s">
        <v>163</v>
      </c>
      <c r="AU192" s="245" t="s">
        <v>86</v>
      </c>
      <c r="AV192" s="16" t="s">
        <v>161</v>
      </c>
      <c r="AW192" s="16" t="s">
        <v>32</v>
      </c>
      <c r="AX192" s="16" t="s">
        <v>84</v>
      </c>
      <c r="AY192" s="245" t="s">
        <v>155</v>
      </c>
    </row>
    <row r="193" spans="1:65" s="2" customFormat="1" ht="16.5" customHeight="1">
      <c r="A193" s="35"/>
      <c r="B193" s="36"/>
      <c r="C193" s="252" t="s">
        <v>218</v>
      </c>
      <c r="D193" s="252" t="s">
        <v>458</v>
      </c>
      <c r="E193" s="253" t="s">
        <v>459</v>
      </c>
      <c r="F193" s="254" t="s">
        <v>460</v>
      </c>
      <c r="G193" s="255" t="s">
        <v>258</v>
      </c>
      <c r="H193" s="256">
        <v>318.317</v>
      </c>
      <c r="I193" s="257"/>
      <c r="J193" s="258">
        <f>ROUND(I193*H193,2)</f>
        <v>0</v>
      </c>
      <c r="K193" s="259"/>
      <c r="L193" s="260"/>
      <c r="M193" s="261" t="s">
        <v>1</v>
      </c>
      <c r="N193" s="262" t="s">
        <v>41</v>
      </c>
      <c r="O193" s="72"/>
      <c r="P193" s="198">
        <f>O193*H193</f>
        <v>0</v>
      </c>
      <c r="Q193" s="198">
        <v>1</v>
      </c>
      <c r="R193" s="198">
        <f>Q193*H193</f>
        <v>318.317</v>
      </c>
      <c r="S193" s="198">
        <v>0</v>
      </c>
      <c r="T193" s="199">
        <f>S193*H193</f>
        <v>0</v>
      </c>
      <c r="U193" s="35"/>
      <c r="V193" s="35"/>
      <c r="W193" s="35"/>
      <c r="X193" s="35"/>
      <c r="Y193" s="35"/>
      <c r="Z193" s="35"/>
      <c r="AA193" s="35"/>
      <c r="AB193" s="35"/>
      <c r="AC193" s="35"/>
      <c r="AD193" s="35"/>
      <c r="AE193" s="35"/>
      <c r="AR193" s="200" t="s">
        <v>218</v>
      </c>
      <c r="AT193" s="200" t="s">
        <v>458</v>
      </c>
      <c r="AU193" s="200" t="s">
        <v>86</v>
      </c>
      <c r="AY193" s="18" t="s">
        <v>155</v>
      </c>
      <c r="BE193" s="201">
        <f>IF(N193="základní",J193,0)</f>
        <v>0</v>
      </c>
      <c r="BF193" s="201">
        <f>IF(N193="snížená",J193,0)</f>
        <v>0</v>
      </c>
      <c r="BG193" s="201">
        <f>IF(N193="zákl. přenesená",J193,0)</f>
        <v>0</v>
      </c>
      <c r="BH193" s="201">
        <f>IF(N193="sníž. přenesená",J193,0)</f>
        <v>0</v>
      </c>
      <c r="BI193" s="201">
        <f>IF(N193="nulová",J193,0)</f>
        <v>0</v>
      </c>
      <c r="BJ193" s="18" t="s">
        <v>84</v>
      </c>
      <c r="BK193" s="201">
        <f>ROUND(I193*H193,2)</f>
        <v>0</v>
      </c>
      <c r="BL193" s="18" t="s">
        <v>161</v>
      </c>
      <c r="BM193" s="200" t="s">
        <v>461</v>
      </c>
    </row>
    <row r="194" spans="2:51" s="14" customFormat="1" ht="12">
      <c r="B194" s="214"/>
      <c r="C194" s="215"/>
      <c r="D194" s="204" t="s">
        <v>163</v>
      </c>
      <c r="E194" s="216" t="s">
        <v>1</v>
      </c>
      <c r="F194" s="217" t="s">
        <v>462</v>
      </c>
      <c r="G194" s="215"/>
      <c r="H194" s="216" t="s">
        <v>1</v>
      </c>
      <c r="I194" s="218"/>
      <c r="J194" s="215"/>
      <c r="K194" s="215"/>
      <c r="L194" s="219"/>
      <c r="M194" s="220"/>
      <c r="N194" s="221"/>
      <c r="O194" s="221"/>
      <c r="P194" s="221"/>
      <c r="Q194" s="221"/>
      <c r="R194" s="221"/>
      <c r="S194" s="221"/>
      <c r="T194" s="222"/>
      <c r="AT194" s="223" t="s">
        <v>163</v>
      </c>
      <c r="AU194" s="223" t="s">
        <v>86</v>
      </c>
      <c r="AV194" s="14" t="s">
        <v>84</v>
      </c>
      <c r="AW194" s="14" t="s">
        <v>32</v>
      </c>
      <c r="AX194" s="14" t="s">
        <v>76</v>
      </c>
      <c r="AY194" s="223" t="s">
        <v>155</v>
      </c>
    </row>
    <row r="195" spans="2:51" s="13" customFormat="1" ht="12">
      <c r="B195" s="202"/>
      <c r="C195" s="203"/>
      <c r="D195" s="204" t="s">
        <v>163</v>
      </c>
      <c r="E195" s="205" t="s">
        <v>1</v>
      </c>
      <c r="F195" s="206" t="s">
        <v>463</v>
      </c>
      <c r="G195" s="203"/>
      <c r="H195" s="207">
        <v>318.317</v>
      </c>
      <c r="I195" s="208"/>
      <c r="J195" s="203"/>
      <c r="K195" s="203"/>
      <c r="L195" s="209"/>
      <c r="M195" s="210"/>
      <c r="N195" s="211"/>
      <c r="O195" s="211"/>
      <c r="P195" s="211"/>
      <c r="Q195" s="211"/>
      <c r="R195" s="211"/>
      <c r="S195" s="211"/>
      <c r="T195" s="212"/>
      <c r="AT195" s="213" t="s">
        <v>163</v>
      </c>
      <c r="AU195" s="213" t="s">
        <v>86</v>
      </c>
      <c r="AV195" s="13" t="s">
        <v>86</v>
      </c>
      <c r="AW195" s="13" t="s">
        <v>32</v>
      </c>
      <c r="AX195" s="13" t="s">
        <v>84</v>
      </c>
      <c r="AY195" s="213" t="s">
        <v>155</v>
      </c>
    </row>
    <row r="196" spans="1:65" s="2" customFormat="1" ht="37.8" customHeight="1">
      <c r="A196" s="35"/>
      <c r="B196" s="36"/>
      <c r="C196" s="188" t="s">
        <v>222</v>
      </c>
      <c r="D196" s="188" t="s">
        <v>157</v>
      </c>
      <c r="E196" s="189" t="s">
        <v>464</v>
      </c>
      <c r="F196" s="190" t="s">
        <v>465</v>
      </c>
      <c r="G196" s="191" t="s">
        <v>160</v>
      </c>
      <c r="H196" s="192">
        <v>1874</v>
      </c>
      <c r="I196" s="193"/>
      <c r="J196" s="194">
        <f>ROUND(I196*H196,2)</f>
        <v>0</v>
      </c>
      <c r="K196" s="195"/>
      <c r="L196" s="40"/>
      <c r="M196" s="196" t="s">
        <v>1</v>
      </c>
      <c r="N196" s="197" t="s">
        <v>41</v>
      </c>
      <c r="O196" s="72"/>
      <c r="P196" s="198">
        <f>O196*H196</f>
        <v>0</v>
      </c>
      <c r="Q196" s="198">
        <v>0</v>
      </c>
      <c r="R196" s="198">
        <f>Q196*H196</f>
        <v>0</v>
      </c>
      <c r="S196" s="198">
        <v>0</v>
      </c>
      <c r="T196" s="199">
        <f>S196*H196</f>
        <v>0</v>
      </c>
      <c r="U196" s="35"/>
      <c r="V196" s="35"/>
      <c r="W196" s="35"/>
      <c r="X196" s="35"/>
      <c r="Y196" s="35"/>
      <c r="Z196" s="35"/>
      <c r="AA196" s="35"/>
      <c r="AB196" s="35"/>
      <c r="AC196" s="35"/>
      <c r="AD196" s="35"/>
      <c r="AE196" s="35"/>
      <c r="AR196" s="200" t="s">
        <v>161</v>
      </c>
      <c r="AT196" s="200" t="s">
        <v>157</v>
      </c>
      <c r="AU196" s="200" t="s">
        <v>86</v>
      </c>
      <c r="AY196" s="18" t="s">
        <v>155</v>
      </c>
      <c r="BE196" s="201">
        <f>IF(N196="základní",J196,0)</f>
        <v>0</v>
      </c>
      <c r="BF196" s="201">
        <f>IF(N196="snížená",J196,0)</f>
        <v>0</v>
      </c>
      <c r="BG196" s="201">
        <f>IF(N196="zákl. přenesená",J196,0)</f>
        <v>0</v>
      </c>
      <c r="BH196" s="201">
        <f>IF(N196="sníž. přenesená",J196,0)</f>
        <v>0</v>
      </c>
      <c r="BI196" s="201">
        <f>IF(N196="nulová",J196,0)</f>
        <v>0</v>
      </c>
      <c r="BJ196" s="18" t="s">
        <v>84</v>
      </c>
      <c r="BK196" s="201">
        <f>ROUND(I196*H196,2)</f>
        <v>0</v>
      </c>
      <c r="BL196" s="18" t="s">
        <v>161</v>
      </c>
      <c r="BM196" s="200" t="s">
        <v>466</v>
      </c>
    </row>
    <row r="197" spans="2:51" s="13" customFormat="1" ht="12">
      <c r="B197" s="202"/>
      <c r="C197" s="203"/>
      <c r="D197" s="204" t="s">
        <v>163</v>
      </c>
      <c r="E197" s="205" t="s">
        <v>1</v>
      </c>
      <c r="F197" s="206" t="s">
        <v>467</v>
      </c>
      <c r="G197" s="203"/>
      <c r="H197" s="207">
        <v>247</v>
      </c>
      <c r="I197" s="208"/>
      <c r="J197" s="203"/>
      <c r="K197" s="203"/>
      <c r="L197" s="209"/>
      <c r="M197" s="210"/>
      <c r="N197" s="211"/>
      <c r="O197" s="211"/>
      <c r="P197" s="211"/>
      <c r="Q197" s="211"/>
      <c r="R197" s="211"/>
      <c r="S197" s="211"/>
      <c r="T197" s="212"/>
      <c r="AT197" s="213" t="s">
        <v>163</v>
      </c>
      <c r="AU197" s="213" t="s">
        <v>86</v>
      </c>
      <c r="AV197" s="13" t="s">
        <v>86</v>
      </c>
      <c r="AW197" s="13" t="s">
        <v>32</v>
      </c>
      <c r="AX197" s="13" t="s">
        <v>76</v>
      </c>
      <c r="AY197" s="213" t="s">
        <v>155</v>
      </c>
    </row>
    <row r="198" spans="2:51" s="13" customFormat="1" ht="12">
      <c r="B198" s="202"/>
      <c r="C198" s="203"/>
      <c r="D198" s="204" t="s">
        <v>163</v>
      </c>
      <c r="E198" s="205" t="s">
        <v>1</v>
      </c>
      <c r="F198" s="206" t="s">
        <v>468</v>
      </c>
      <c r="G198" s="203"/>
      <c r="H198" s="207">
        <v>1627</v>
      </c>
      <c r="I198" s="208"/>
      <c r="J198" s="203"/>
      <c r="K198" s="203"/>
      <c r="L198" s="209"/>
      <c r="M198" s="210"/>
      <c r="N198" s="211"/>
      <c r="O198" s="211"/>
      <c r="P198" s="211"/>
      <c r="Q198" s="211"/>
      <c r="R198" s="211"/>
      <c r="S198" s="211"/>
      <c r="T198" s="212"/>
      <c r="AT198" s="213" t="s">
        <v>163</v>
      </c>
      <c r="AU198" s="213" t="s">
        <v>86</v>
      </c>
      <c r="AV198" s="13" t="s">
        <v>86</v>
      </c>
      <c r="AW198" s="13" t="s">
        <v>32</v>
      </c>
      <c r="AX198" s="13" t="s">
        <v>76</v>
      </c>
      <c r="AY198" s="213" t="s">
        <v>155</v>
      </c>
    </row>
    <row r="199" spans="2:51" s="16" customFormat="1" ht="12">
      <c r="B199" s="235"/>
      <c r="C199" s="236"/>
      <c r="D199" s="204" t="s">
        <v>163</v>
      </c>
      <c r="E199" s="237" t="s">
        <v>1</v>
      </c>
      <c r="F199" s="238" t="s">
        <v>206</v>
      </c>
      <c r="G199" s="236"/>
      <c r="H199" s="239">
        <v>1874</v>
      </c>
      <c r="I199" s="240"/>
      <c r="J199" s="236"/>
      <c r="K199" s="236"/>
      <c r="L199" s="241"/>
      <c r="M199" s="242"/>
      <c r="N199" s="243"/>
      <c r="O199" s="243"/>
      <c r="P199" s="243"/>
      <c r="Q199" s="243"/>
      <c r="R199" s="243"/>
      <c r="S199" s="243"/>
      <c r="T199" s="244"/>
      <c r="AT199" s="245" t="s">
        <v>163</v>
      </c>
      <c r="AU199" s="245" t="s">
        <v>86</v>
      </c>
      <c r="AV199" s="16" t="s">
        <v>161</v>
      </c>
      <c r="AW199" s="16" t="s">
        <v>32</v>
      </c>
      <c r="AX199" s="16" t="s">
        <v>84</v>
      </c>
      <c r="AY199" s="245" t="s">
        <v>155</v>
      </c>
    </row>
    <row r="200" spans="1:65" s="2" customFormat="1" ht="16.5" customHeight="1">
      <c r="A200" s="35"/>
      <c r="B200" s="36"/>
      <c r="C200" s="188" t="s">
        <v>228</v>
      </c>
      <c r="D200" s="188" t="s">
        <v>157</v>
      </c>
      <c r="E200" s="189" t="s">
        <v>469</v>
      </c>
      <c r="F200" s="190" t="s">
        <v>470</v>
      </c>
      <c r="G200" s="191" t="s">
        <v>160</v>
      </c>
      <c r="H200" s="192">
        <v>1627</v>
      </c>
      <c r="I200" s="193"/>
      <c r="J200" s="194">
        <f>ROUND(I200*H200,2)</f>
        <v>0</v>
      </c>
      <c r="K200" s="195"/>
      <c r="L200" s="40"/>
      <c r="M200" s="196" t="s">
        <v>1</v>
      </c>
      <c r="N200" s="197" t="s">
        <v>41</v>
      </c>
      <c r="O200" s="72"/>
      <c r="P200" s="198">
        <f>O200*H200</f>
        <v>0</v>
      </c>
      <c r="Q200" s="198">
        <v>0</v>
      </c>
      <c r="R200" s="198">
        <f>Q200*H200</f>
        <v>0</v>
      </c>
      <c r="S200" s="198">
        <v>0</v>
      </c>
      <c r="T200" s="199">
        <f>S200*H200</f>
        <v>0</v>
      </c>
      <c r="U200" s="35"/>
      <c r="V200" s="35"/>
      <c r="W200" s="35"/>
      <c r="X200" s="35"/>
      <c r="Y200" s="35"/>
      <c r="Z200" s="35"/>
      <c r="AA200" s="35"/>
      <c r="AB200" s="35"/>
      <c r="AC200" s="35"/>
      <c r="AD200" s="35"/>
      <c r="AE200" s="35"/>
      <c r="AR200" s="200" t="s">
        <v>161</v>
      </c>
      <c r="AT200" s="200" t="s">
        <v>157</v>
      </c>
      <c r="AU200" s="200" t="s">
        <v>86</v>
      </c>
      <c r="AY200" s="18" t="s">
        <v>155</v>
      </c>
      <c r="BE200" s="201">
        <f>IF(N200="základní",J200,0)</f>
        <v>0</v>
      </c>
      <c r="BF200" s="201">
        <f>IF(N200="snížená",J200,0)</f>
        <v>0</v>
      </c>
      <c r="BG200" s="201">
        <f>IF(N200="zákl. přenesená",J200,0)</f>
        <v>0</v>
      </c>
      <c r="BH200" s="201">
        <f>IF(N200="sníž. přenesená",J200,0)</f>
        <v>0</v>
      </c>
      <c r="BI200" s="201">
        <f>IF(N200="nulová",J200,0)</f>
        <v>0</v>
      </c>
      <c r="BJ200" s="18" t="s">
        <v>84</v>
      </c>
      <c r="BK200" s="201">
        <f>ROUND(I200*H200,2)</f>
        <v>0</v>
      </c>
      <c r="BL200" s="18" t="s">
        <v>161</v>
      </c>
      <c r="BM200" s="200" t="s">
        <v>471</v>
      </c>
    </row>
    <row r="201" spans="2:51" s="13" customFormat="1" ht="12">
      <c r="B201" s="202"/>
      <c r="C201" s="203"/>
      <c r="D201" s="204" t="s">
        <v>163</v>
      </c>
      <c r="E201" s="205" t="s">
        <v>1</v>
      </c>
      <c r="F201" s="206" t="s">
        <v>472</v>
      </c>
      <c r="G201" s="203"/>
      <c r="H201" s="207">
        <v>1627</v>
      </c>
      <c r="I201" s="208"/>
      <c r="J201" s="203"/>
      <c r="K201" s="203"/>
      <c r="L201" s="209"/>
      <c r="M201" s="210"/>
      <c r="N201" s="211"/>
      <c r="O201" s="211"/>
      <c r="P201" s="211"/>
      <c r="Q201" s="211"/>
      <c r="R201" s="211"/>
      <c r="S201" s="211"/>
      <c r="T201" s="212"/>
      <c r="AT201" s="213" t="s">
        <v>163</v>
      </c>
      <c r="AU201" s="213" t="s">
        <v>86</v>
      </c>
      <c r="AV201" s="13" t="s">
        <v>86</v>
      </c>
      <c r="AW201" s="13" t="s">
        <v>32</v>
      </c>
      <c r="AX201" s="13" t="s">
        <v>84</v>
      </c>
      <c r="AY201" s="213" t="s">
        <v>155</v>
      </c>
    </row>
    <row r="202" spans="2:63" s="12" customFormat="1" ht="22.8" customHeight="1">
      <c r="B202" s="172"/>
      <c r="C202" s="173"/>
      <c r="D202" s="174" t="s">
        <v>75</v>
      </c>
      <c r="E202" s="186" t="s">
        <v>86</v>
      </c>
      <c r="F202" s="186" t="s">
        <v>473</v>
      </c>
      <c r="G202" s="173"/>
      <c r="H202" s="173"/>
      <c r="I202" s="176"/>
      <c r="J202" s="187">
        <f>BK202</f>
        <v>0</v>
      </c>
      <c r="K202" s="173"/>
      <c r="L202" s="178"/>
      <c r="M202" s="179"/>
      <c r="N202" s="180"/>
      <c r="O202" s="180"/>
      <c r="P202" s="181">
        <f>SUM(P203:P224)</f>
        <v>0</v>
      </c>
      <c r="Q202" s="180"/>
      <c r="R202" s="181">
        <f>SUM(R203:R224)</f>
        <v>118.80792812000001</v>
      </c>
      <c r="S202" s="180"/>
      <c r="T202" s="182">
        <f>SUM(T203:T224)</f>
        <v>0</v>
      </c>
      <c r="AR202" s="183" t="s">
        <v>84</v>
      </c>
      <c r="AT202" s="184" t="s">
        <v>75</v>
      </c>
      <c r="AU202" s="184" t="s">
        <v>84</v>
      </c>
      <c r="AY202" s="183" t="s">
        <v>155</v>
      </c>
      <c r="BK202" s="185">
        <f>SUM(BK203:BK224)</f>
        <v>0</v>
      </c>
    </row>
    <row r="203" spans="1:65" s="2" customFormat="1" ht="16.5" customHeight="1">
      <c r="A203" s="35"/>
      <c r="B203" s="36"/>
      <c r="C203" s="188" t="s">
        <v>233</v>
      </c>
      <c r="D203" s="188" t="s">
        <v>157</v>
      </c>
      <c r="E203" s="189" t="s">
        <v>474</v>
      </c>
      <c r="F203" s="190" t="s">
        <v>475</v>
      </c>
      <c r="G203" s="191" t="s">
        <v>181</v>
      </c>
      <c r="H203" s="192">
        <v>48.279</v>
      </c>
      <c r="I203" s="193"/>
      <c r="J203" s="194">
        <f>ROUND(I203*H203,2)</f>
        <v>0</v>
      </c>
      <c r="K203" s="195"/>
      <c r="L203" s="40"/>
      <c r="M203" s="196" t="s">
        <v>1</v>
      </c>
      <c r="N203" s="197" t="s">
        <v>41</v>
      </c>
      <c r="O203" s="72"/>
      <c r="P203" s="198">
        <f>O203*H203</f>
        <v>0</v>
      </c>
      <c r="Q203" s="198">
        <v>2.45329</v>
      </c>
      <c r="R203" s="198">
        <f>Q203*H203</f>
        <v>118.44238791000001</v>
      </c>
      <c r="S203" s="198">
        <v>0</v>
      </c>
      <c r="T203" s="199">
        <f>S203*H203</f>
        <v>0</v>
      </c>
      <c r="U203" s="35"/>
      <c r="V203" s="35"/>
      <c r="W203" s="35"/>
      <c r="X203" s="35"/>
      <c r="Y203" s="35"/>
      <c r="Z203" s="35"/>
      <c r="AA203" s="35"/>
      <c r="AB203" s="35"/>
      <c r="AC203" s="35"/>
      <c r="AD203" s="35"/>
      <c r="AE203" s="35"/>
      <c r="AR203" s="200" t="s">
        <v>161</v>
      </c>
      <c r="AT203" s="200" t="s">
        <v>157</v>
      </c>
      <c r="AU203" s="200" t="s">
        <v>86</v>
      </c>
      <c r="AY203" s="18" t="s">
        <v>155</v>
      </c>
      <c r="BE203" s="201">
        <f>IF(N203="základní",J203,0)</f>
        <v>0</v>
      </c>
      <c r="BF203" s="201">
        <f>IF(N203="snížená",J203,0)</f>
        <v>0</v>
      </c>
      <c r="BG203" s="201">
        <f>IF(N203="zákl. přenesená",J203,0)</f>
        <v>0</v>
      </c>
      <c r="BH203" s="201">
        <f>IF(N203="sníž. přenesená",J203,0)</f>
        <v>0</v>
      </c>
      <c r="BI203" s="201">
        <f>IF(N203="nulová",J203,0)</f>
        <v>0</v>
      </c>
      <c r="BJ203" s="18" t="s">
        <v>84</v>
      </c>
      <c r="BK203" s="201">
        <f>ROUND(I203*H203,2)</f>
        <v>0</v>
      </c>
      <c r="BL203" s="18" t="s">
        <v>161</v>
      </c>
      <c r="BM203" s="200" t="s">
        <v>476</v>
      </c>
    </row>
    <row r="204" spans="2:51" s="14" customFormat="1" ht="12">
      <c r="B204" s="214"/>
      <c r="C204" s="215"/>
      <c r="D204" s="204" t="s">
        <v>163</v>
      </c>
      <c r="E204" s="216" t="s">
        <v>1</v>
      </c>
      <c r="F204" s="217" t="s">
        <v>405</v>
      </c>
      <c r="G204" s="215"/>
      <c r="H204" s="216" t="s">
        <v>1</v>
      </c>
      <c r="I204" s="218"/>
      <c r="J204" s="215"/>
      <c r="K204" s="215"/>
      <c r="L204" s="219"/>
      <c r="M204" s="220"/>
      <c r="N204" s="221"/>
      <c r="O204" s="221"/>
      <c r="P204" s="221"/>
      <c r="Q204" s="221"/>
      <c r="R204" s="221"/>
      <c r="S204" s="221"/>
      <c r="T204" s="222"/>
      <c r="AT204" s="223" t="s">
        <v>163</v>
      </c>
      <c r="AU204" s="223" t="s">
        <v>86</v>
      </c>
      <c r="AV204" s="14" t="s">
        <v>84</v>
      </c>
      <c r="AW204" s="14" t="s">
        <v>32</v>
      </c>
      <c r="AX204" s="14" t="s">
        <v>76</v>
      </c>
      <c r="AY204" s="223" t="s">
        <v>155</v>
      </c>
    </row>
    <row r="205" spans="2:51" s="13" customFormat="1" ht="12">
      <c r="B205" s="202"/>
      <c r="C205" s="203"/>
      <c r="D205" s="204" t="s">
        <v>163</v>
      </c>
      <c r="E205" s="205" t="s">
        <v>1</v>
      </c>
      <c r="F205" s="206" t="s">
        <v>406</v>
      </c>
      <c r="G205" s="203"/>
      <c r="H205" s="207">
        <v>0.952</v>
      </c>
      <c r="I205" s="208"/>
      <c r="J205" s="203"/>
      <c r="K205" s="203"/>
      <c r="L205" s="209"/>
      <c r="M205" s="210"/>
      <c r="N205" s="211"/>
      <c r="O205" s="211"/>
      <c r="P205" s="211"/>
      <c r="Q205" s="211"/>
      <c r="R205" s="211"/>
      <c r="S205" s="211"/>
      <c r="T205" s="212"/>
      <c r="AT205" s="213" t="s">
        <v>163</v>
      </c>
      <c r="AU205" s="213" t="s">
        <v>86</v>
      </c>
      <c r="AV205" s="13" t="s">
        <v>86</v>
      </c>
      <c r="AW205" s="13" t="s">
        <v>32</v>
      </c>
      <c r="AX205" s="13" t="s">
        <v>76</v>
      </c>
      <c r="AY205" s="213" t="s">
        <v>155</v>
      </c>
    </row>
    <row r="206" spans="2:51" s="13" customFormat="1" ht="12">
      <c r="B206" s="202"/>
      <c r="C206" s="203"/>
      <c r="D206" s="204" t="s">
        <v>163</v>
      </c>
      <c r="E206" s="205" t="s">
        <v>1</v>
      </c>
      <c r="F206" s="206" t="s">
        <v>407</v>
      </c>
      <c r="G206" s="203"/>
      <c r="H206" s="207">
        <v>0.612</v>
      </c>
      <c r="I206" s="208"/>
      <c r="J206" s="203"/>
      <c r="K206" s="203"/>
      <c r="L206" s="209"/>
      <c r="M206" s="210"/>
      <c r="N206" s="211"/>
      <c r="O206" s="211"/>
      <c r="P206" s="211"/>
      <c r="Q206" s="211"/>
      <c r="R206" s="211"/>
      <c r="S206" s="211"/>
      <c r="T206" s="212"/>
      <c r="AT206" s="213" t="s">
        <v>163</v>
      </c>
      <c r="AU206" s="213" t="s">
        <v>86</v>
      </c>
      <c r="AV206" s="13" t="s">
        <v>86</v>
      </c>
      <c r="AW206" s="13" t="s">
        <v>32</v>
      </c>
      <c r="AX206" s="13" t="s">
        <v>76</v>
      </c>
      <c r="AY206" s="213" t="s">
        <v>155</v>
      </c>
    </row>
    <row r="207" spans="2:51" s="13" customFormat="1" ht="12">
      <c r="B207" s="202"/>
      <c r="C207" s="203"/>
      <c r="D207" s="204" t="s">
        <v>163</v>
      </c>
      <c r="E207" s="205" t="s">
        <v>1</v>
      </c>
      <c r="F207" s="206" t="s">
        <v>408</v>
      </c>
      <c r="G207" s="203"/>
      <c r="H207" s="207">
        <v>0.56</v>
      </c>
      <c r="I207" s="208"/>
      <c r="J207" s="203"/>
      <c r="K207" s="203"/>
      <c r="L207" s="209"/>
      <c r="M207" s="210"/>
      <c r="N207" s="211"/>
      <c r="O207" s="211"/>
      <c r="P207" s="211"/>
      <c r="Q207" s="211"/>
      <c r="R207" s="211"/>
      <c r="S207" s="211"/>
      <c r="T207" s="212"/>
      <c r="AT207" s="213" t="s">
        <v>163</v>
      </c>
      <c r="AU207" s="213" t="s">
        <v>86</v>
      </c>
      <c r="AV207" s="13" t="s">
        <v>86</v>
      </c>
      <c r="AW207" s="13" t="s">
        <v>32</v>
      </c>
      <c r="AX207" s="13" t="s">
        <v>76</v>
      </c>
      <c r="AY207" s="213" t="s">
        <v>155</v>
      </c>
    </row>
    <row r="208" spans="2:51" s="13" customFormat="1" ht="12">
      <c r="B208" s="202"/>
      <c r="C208" s="203"/>
      <c r="D208" s="204" t="s">
        <v>163</v>
      </c>
      <c r="E208" s="205" t="s">
        <v>1</v>
      </c>
      <c r="F208" s="206" t="s">
        <v>409</v>
      </c>
      <c r="G208" s="203"/>
      <c r="H208" s="207">
        <v>0.36</v>
      </c>
      <c r="I208" s="208"/>
      <c r="J208" s="203"/>
      <c r="K208" s="203"/>
      <c r="L208" s="209"/>
      <c r="M208" s="210"/>
      <c r="N208" s="211"/>
      <c r="O208" s="211"/>
      <c r="P208" s="211"/>
      <c r="Q208" s="211"/>
      <c r="R208" s="211"/>
      <c r="S208" s="211"/>
      <c r="T208" s="212"/>
      <c r="AT208" s="213" t="s">
        <v>163</v>
      </c>
      <c r="AU208" s="213" t="s">
        <v>86</v>
      </c>
      <c r="AV208" s="13" t="s">
        <v>86</v>
      </c>
      <c r="AW208" s="13" t="s">
        <v>32</v>
      </c>
      <c r="AX208" s="13" t="s">
        <v>76</v>
      </c>
      <c r="AY208" s="213" t="s">
        <v>155</v>
      </c>
    </row>
    <row r="209" spans="2:51" s="14" customFormat="1" ht="12">
      <c r="B209" s="214"/>
      <c r="C209" s="215"/>
      <c r="D209" s="204" t="s">
        <v>163</v>
      </c>
      <c r="E209" s="216" t="s">
        <v>1</v>
      </c>
      <c r="F209" s="217" t="s">
        <v>477</v>
      </c>
      <c r="G209" s="215"/>
      <c r="H209" s="216" t="s">
        <v>1</v>
      </c>
      <c r="I209" s="218"/>
      <c r="J209" s="215"/>
      <c r="K209" s="215"/>
      <c r="L209" s="219"/>
      <c r="M209" s="220"/>
      <c r="N209" s="221"/>
      <c r="O209" s="221"/>
      <c r="P209" s="221"/>
      <c r="Q209" s="221"/>
      <c r="R209" s="221"/>
      <c r="S209" s="221"/>
      <c r="T209" s="222"/>
      <c r="AT209" s="223" t="s">
        <v>163</v>
      </c>
      <c r="AU209" s="223" t="s">
        <v>86</v>
      </c>
      <c r="AV209" s="14" t="s">
        <v>84</v>
      </c>
      <c r="AW209" s="14" t="s">
        <v>32</v>
      </c>
      <c r="AX209" s="14" t="s">
        <v>76</v>
      </c>
      <c r="AY209" s="223" t="s">
        <v>155</v>
      </c>
    </row>
    <row r="210" spans="2:51" s="13" customFormat="1" ht="12">
      <c r="B210" s="202"/>
      <c r="C210" s="203"/>
      <c r="D210" s="204" t="s">
        <v>163</v>
      </c>
      <c r="E210" s="205" t="s">
        <v>1</v>
      </c>
      <c r="F210" s="206" t="s">
        <v>478</v>
      </c>
      <c r="G210" s="203"/>
      <c r="H210" s="207">
        <v>3.072</v>
      </c>
      <c r="I210" s="208"/>
      <c r="J210" s="203"/>
      <c r="K210" s="203"/>
      <c r="L210" s="209"/>
      <c r="M210" s="210"/>
      <c r="N210" s="211"/>
      <c r="O210" s="211"/>
      <c r="P210" s="211"/>
      <c r="Q210" s="211"/>
      <c r="R210" s="211"/>
      <c r="S210" s="211"/>
      <c r="T210" s="212"/>
      <c r="AT210" s="213" t="s">
        <v>163</v>
      </c>
      <c r="AU210" s="213" t="s">
        <v>86</v>
      </c>
      <c r="AV210" s="13" t="s">
        <v>86</v>
      </c>
      <c r="AW210" s="13" t="s">
        <v>32</v>
      </c>
      <c r="AX210" s="13" t="s">
        <v>76</v>
      </c>
      <c r="AY210" s="213" t="s">
        <v>155</v>
      </c>
    </row>
    <row r="211" spans="2:51" s="14" customFormat="1" ht="12">
      <c r="B211" s="214"/>
      <c r="C211" s="215"/>
      <c r="D211" s="204" t="s">
        <v>163</v>
      </c>
      <c r="E211" s="216" t="s">
        <v>1</v>
      </c>
      <c r="F211" s="217" t="s">
        <v>410</v>
      </c>
      <c r="G211" s="215"/>
      <c r="H211" s="216" t="s">
        <v>1</v>
      </c>
      <c r="I211" s="218"/>
      <c r="J211" s="215"/>
      <c r="K211" s="215"/>
      <c r="L211" s="219"/>
      <c r="M211" s="220"/>
      <c r="N211" s="221"/>
      <c r="O211" s="221"/>
      <c r="P211" s="221"/>
      <c r="Q211" s="221"/>
      <c r="R211" s="221"/>
      <c r="S211" s="221"/>
      <c r="T211" s="222"/>
      <c r="AT211" s="223" t="s">
        <v>163</v>
      </c>
      <c r="AU211" s="223" t="s">
        <v>86</v>
      </c>
      <c r="AV211" s="14" t="s">
        <v>84</v>
      </c>
      <c r="AW211" s="14" t="s">
        <v>32</v>
      </c>
      <c r="AX211" s="14" t="s">
        <v>76</v>
      </c>
      <c r="AY211" s="223" t="s">
        <v>155</v>
      </c>
    </row>
    <row r="212" spans="2:51" s="13" customFormat="1" ht="12">
      <c r="B212" s="202"/>
      <c r="C212" s="203"/>
      <c r="D212" s="204" t="s">
        <v>163</v>
      </c>
      <c r="E212" s="205" t="s">
        <v>1</v>
      </c>
      <c r="F212" s="206" t="s">
        <v>479</v>
      </c>
      <c r="G212" s="203"/>
      <c r="H212" s="207">
        <v>4.5</v>
      </c>
      <c r="I212" s="208"/>
      <c r="J212" s="203"/>
      <c r="K212" s="203"/>
      <c r="L212" s="209"/>
      <c r="M212" s="210"/>
      <c r="N212" s="211"/>
      <c r="O212" s="211"/>
      <c r="P212" s="211"/>
      <c r="Q212" s="211"/>
      <c r="R212" s="211"/>
      <c r="S212" s="211"/>
      <c r="T212" s="212"/>
      <c r="AT212" s="213" t="s">
        <v>163</v>
      </c>
      <c r="AU212" s="213" t="s">
        <v>86</v>
      </c>
      <c r="AV212" s="13" t="s">
        <v>86</v>
      </c>
      <c r="AW212" s="13" t="s">
        <v>32</v>
      </c>
      <c r="AX212" s="13" t="s">
        <v>76</v>
      </c>
      <c r="AY212" s="213" t="s">
        <v>155</v>
      </c>
    </row>
    <row r="213" spans="2:51" s="13" customFormat="1" ht="12">
      <c r="B213" s="202"/>
      <c r="C213" s="203"/>
      <c r="D213" s="204" t="s">
        <v>163</v>
      </c>
      <c r="E213" s="205" t="s">
        <v>1</v>
      </c>
      <c r="F213" s="206" t="s">
        <v>480</v>
      </c>
      <c r="G213" s="203"/>
      <c r="H213" s="207">
        <v>16.05</v>
      </c>
      <c r="I213" s="208"/>
      <c r="J213" s="203"/>
      <c r="K213" s="203"/>
      <c r="L213" s="209"/>
      <c r="M213" s="210"/>
      <c r="N213" s="211"/>
      <c r="O213" s="211"/>
      <c r="P213" s="211"/>
      <c r="Q213" s="211"/>
      <c r="R213" s="211"/>
      <c r="S213" s="211"/>
      <c r="T213" s="212"/>
      <c r="AT213" s="213" t="s">
        <v>163</v>
      </c>
      <c r="AU213" s="213" t="s">
        <v>86</v>
      </c>
      <c r="AV213" s="13" t="s">
        <v>86</v>
      </c>
      <c r="AW213" s="13" t="s">
        <v>32</v>
      </c>
      <c r="AX213" s="13" t="s">
        <v>76</v>
      </c>
      <c r="AY213" s="213" t="s">
        <v>155</v>
      </c>
    </row>
    <row r="214" spans="2:51" s="13" customFormat="1" ht="12">
      <c r="B214" s="202"/>
      <c r="C214" s="203"/>
      <c r="D214" s="204" t="s">
        <v>163</v>
      </c>
      <c r="E214" s="205" t="s">
        <v>1</v>
      </c>
      <c r="F214" s="206" t="s">
        <v>481</v>
      </c>
      <c r="G214" s="203"/>
      <c r="H214" s="207">
        <v>3.792</v>
      </c>
      <c r="I214" s="208"/>
      <c r="J214" s="203"/>
      <c r="K214" s="203"/>
      <c r="L214" s="209"/>
      <c r="M214" s="210"/>
      <c r="N214" s="211"/>
      <c r="O214" s="211"/>
      <c r="P214" s="211"/>
      <c r="Q214" s="211"/>
      <c r="R214" s="211"/>
      <c r="S214" s="211"/>
      <c r="T214" s="212"/>
      <c r="AT214" s="213" t="s">
        <v>163</v>
      </c>
      <c r="AU214" s="213" t="s">
        <v>86</v>
      </c>
      <c r="AV214" s="13" t="s">
        <v>86</v>
      </c>
      <c r="AW214" s="13" t="s">
        <v>32</v>
      </c>
      <c r="AX214" s="13" t="s">
        <v>76</v>
      </c>
      <c r="AY214" s="213" t="s">
        <v>155</v>
      </c>
    </row>
    <row r="215" spans="2:51" s="13" customFormat="1" ht="12">
      <c r="B215" s="202"/>
      <c r="C215" s="203"/>
      <c r="D215" s="204" t="s">
        <v>163</v>
      </c>
      <c r="E215" s="205" t="s">
        <v>1</v>
      </c>
      <c r="F215" s="206" t="s">
        <v>482</v>
      </c>
      <c r="G215" s="203"/>
      <c r="H215" s="207">
        <v>5.355</v>
      </c>
      <c r="I215" s="208"/>
      <c r="J215" s="203"/>
      <c r="K215" s="203"/>
      <c r="L215" s="209"/>
      <c r="M215" s="210"/>
      <c r="N215" s="211"/>
      <c r="O215" s="211"/>
      <c r="P215" s="211"/>
      <c r="Q215" s="211"/>
      <c r="R215" s="211"/>
      <c r="S215" s="211"/>
      <c r="T215" s="212"/>
      <c r="AT215" s="213" t="s">
        <v>163</v>
      </c>
      <c r="AU215" s="213" t="s">
        <v>86</v>
      </c>
      <c r="AV215" s="13" t="s">
        <v>86</v>
      </c>
      <c r="AW215" s="13" t="s">
        <v>32</v>
      </c>
      <c r="AX215" s="13" t="s">
        <v>76</v>
      </c>
      <c r="AY215" s="213" t="s">
        <v>155</v>
      </c>
    </row>
    <row r="216" spans="2:51" s="13" customFormat="1" ht="12">
      <c r="B216" s="202"/>
      <c r="C216" s="203"/>
      <c r="D216" s="204" t="s">
        <v>163</v>
      </c>
      <c r="E216" s="205" t="s">
        <v>1</v>
      </c>
      <c r="F216" s="206" t="s">
        <v>483</v>
      </c>
      <c r="G216" s="203"/>
      <c r="H216" s="207">
        <v>2.393</v>
      </c>
      <c r="I216" s="208"/>
      <c r="J216" s="203"/>
      <c r="K216" s="203"/>
      <c r="L216" s="209"/>
      <c r="M216" s="210"/>
      <c r="N216" s="211"/>
      <c r="O216" s="211"/>
      <c r="P216" s="211"/>
      <c r="Q216" s="211"/>
      <c r="R216" s="211"/>
      <c r="S216" s="211"/>
      <c r="T216" s="212"/>
      <c r="AT216" s="213" t="s">
        <v>163</v>
      </c>
      <c r="AU216" s="213" t="s">
        <v>86</v>
      </c>
      <c r="AV216" s="13" t="s">
        <v>86</v>
      </c>
      <c r="AW216" s="13" t="s">
        <v>32</v>
      </c>
      <c r="AX216" s="13" t="s">
        <v>76</v>
      </c>
      <c r="AY216" s="213" t="s">
        <v>155</v>
      </c>
    </row>
    <row r="217" spans="2:51" s="13" customFormat="1" ht="12">
      <c r="B217" s="202"/>
      <c r="C217" s="203"/>
      <c r="D217" s="204" t="s">
        <v>163</v>
      </c>
      <c r="E217" s="205" t="s">
        <v>1</v>
      </c>
      <c r="F217" s="206" t="s">
        <v>484</v>
      </c>
      <c r="G217" s="203"/>
      <c r="H217" s="207">
        <v>5.1</v>
      </c>
      <c r="I217" s="208"/>
      <c r="J217" s="203"/>
      <c r="K217" s="203"/>
      <c r="L217" s="209"/>
      <c r="M217" s="210"/>
      <c r="N217" s="211"/>
      <c r="O217" s="211"/>
      <c r="P217" s="211"/>
      <c r="Q217" s="211"/>
      <c r="R217" s="211"/>
      <c r="S217" s="211"/>
      <c r="T217" s="212"/>
      <c r="AT217" s="213" t="s">
        <v>163</v>
      </c>
      <c r="AU217" s="213" t="s">
        <v>86</v>
      </c>
      <c r="AV217" s="13" t="s">
        <v>86</v>
      </c>
      <c r="AW217" s="13" t="s">
        <v>32</v>
      </c>
      <c r="AX217" s="13" t="s">
        <v>76</v>
      </c>
      <c r="AY217" s="213" t="s">
        <v>155</v>
      </c>
    </row>
    <row r="218" spans="2:51" s="13" customFormat="1" ht="12">
      <c r="B218" s="202"/>
      <c r="C218" s="203"/>
      <c r="D218" s="204" t="s">
        <v>163</v>
      </c>
      <c r="E218" s="205" t="s">
        <v>1</v>
      </c>
      <c r="F218" s="206" t="s">
        <v>485</v>
      </c>
      <c r="G218" s="203"/>
      <c r="H218" s="207">
        <v>3.9</v>
      </c>
      <c r="I218" s="208"/>
      <c r="J218" s="203"/>
      <c r="K218" s="203"/>
      <c r="L218" s="209"/>
      <c r="M218" s="210"/>
      <c r="N218" s="211"/>
      <c r="O218" s="211"/>
      <c r="P218" s="211"/>
      <c r="Q218" s="211"/>
      <c r="R218" s="211"/>
      <c r="S218" s="211"/>
      <c r="T218" s="212"/>
      <c r="AT218" s="213" t="s">
        <v>163</v>
      </c>
      <c r="AU218" s="213" t="s">
        <v>86</v>
      </c>
      <c r="AV218" s="13" t="s">
        <v>86</v>
      </c>
      <c r="AW218" s="13" t="s">
        <v>32</v>
      </c>
      <c r="AX218" s="13" t="s">
        <v>76</v>
      </c>
      <c r="AY218" s="213" t="s">
        <v>155</v>
      </c>
    </row>
    <row r="219" spans="2:51" s="16" customFormat="1" ht="12">
      <c r="B219" s="235"/>
      <c r="C219" s="236"/>
      <c r="D219" s="204" t="s">
        <v>163</v>
      </c>
      <c r="E219" s="237" t="s">
        <v>1</v>
      </c>
      <c r="F219" s="238" t="s">
        <v>206</v>
      </c>
      <c r="G219" s="236"/>
      <c r="H219" s="239">
        <v>46.646</v>
      </c>
      <c r="I219" s="240"/>
      <c r="J219" s="236"/>
      <c r="K219" s="236"/>
      <c r="L219" s="241"/>
      <c r="M219" s="242"/>
      <c r="N219" s="243"/>
      <c r="O219" s="243"/>
      <c r="P219" s="243"/>
      <c r="Q219" s="243"/>
      <c r="R219" s="243"/>
      <c r="S219" s="243"/>
      <c r="T219" s="244"/>
      <c r="AT219" s="245" t="s">
        <v>163</v>
      </c>
      <c r="AU219" s="245" t="s">
        <v>86</v>
      </c>
      <c r="AV219" s="16" t="s">
        <v>161</v>
      </c>
      <c r="AW219" s="16" t="s">
        <v>32</v>
      </c>
      <c r="AX219" s="16" t="s">
        <v>84</v>
      </c>
      <c r="AY219" s="245" t="s">
        <v>155</v>
      </c>
    </row>
    <row r="220" spans="2:51" s="13" customFormat="1" ht="12">
      <c r="B220" s="202"/>
      <c r="C220" s="203"/>
      <c r="D220" s="204" t="s">
        <v>163</v>
      </c>
      <c r="E220" s="203"/>
      <c r="F220" s="206" t="s">
        <v>486</v>
      </c>
      <c r="G220" s="203"/>
      <c r="H220" s="207">
        <v>48.279</v>
      </c>
      <c r="I220" s="208"/>
      <c r="J220" s="203"/>
      <c r="K220" s="203"/>
      <c r="L220" s="209"/>
      <c r="M220" s="210"/>
      <c r="N220" s="211"/>
      <c r="O220" s="211"/>
      <c r="P220" s="211"/>
      <c r="Q220" s="211"/>
      <c r="R220" s="211"/>
      <c r="S220" s="211"/>
      <c r="T220" s="212"/>
      <c r="AT220" s="213" t="s">
        <v>163</v>
      </c>
      <c r="AU220" s="213" t="s">
        <v>86</v>
      </c>
      <c r="AV220" s="13" t="s">
        <v>86</v>
      </c>
      <c r="AW220" s="13" t="s">
        <v>4</v>
      </c>
      <c r="AX220" s="13" t="s">
        <v>84</v>
      </c>
      <c r="AY220" s="213" t="s">
        <v>155</v>
      </c>
    </row>
    <row r="221" spans="1:65" s="2" customFormat="1" ht="16.5" customHeight="1">
      <c r="A221" s="35"/>
      <c r="B221" s="36"/>
      <c r="C221" s="188" t="s">
        <v>237</v>
      </c>
      <c r="D221" s="188" t="s">
        <v>157</v>
      </c>
      <c r="E221" s="189" t="s">
        <v>487</v>
      </c>
      <c r="F221" s="190" t="s">
        <v>488</v>
      </c>
      <c r="G221" s="191" t="s">
        <v>181</v>
      </c>
      <c r="H221" s="192">
        <v>0.149</v>
      </c>
      <c r="I221" s="193"/>
      <c r="J221" s="194">
        <f>ROUND(I221*H221,2)</f>
        <v>0</v>
      </c>
      <c r="K221" s="195"/>
      <c r="L221" s="40"/>
      <c r="M221" s="196" t="s">
        <v>1</v>
      </c>
      <c r="N221" s="197" t="s">
        <v>41</v>
      </c>
      <c r="O221" s="72"/>
      <c r="P221" s="198">
        <f>O221*H221</f>
        <v>0</v>
      </c>
      <c r="Q221" s="198">
        <v>2.45329</v>
      </c>
      <c r="R221" s="198">
        <f>Q221*H221</f>
        <v>0.36554021</v>
      </c>
      <c r="S221" s="198">
        <v>0</v>
      </c>
      <c r="T221" s="199">
        <f>S221*H221</f>
        <v>0</v>
      </c>
      <c r="U221" s="35"/>
      <c r="V221" s="35"/>
      <c r="W221" s="35"/>
      <c r="X221" s="35"/>
      <c r="Y221" s="35"/>
      <c r="Z221" s="35"/>
      <c r="AA221" s="35"/>
      <c r="AB221" s="35"/>
      <c r="AC221" s="35"/>
      <c r="AD221" s="35"/>
      <c r="AE221" s="35"/>
      <c r="AR221" s="200" t="s">
        <v>161</v>
      </c>
      <c r="AT221" s="200" t="s">
        <v>157</v>
      </c>
      <c r="AU221" s="200" t="s">
        <v>86</v>
      </c>
      <c r="AY221" s="18" t="s">
        <v>155</v>
      </c>
      <c r="BE221" s="201">
        <f>IF(N221="základní",J221,0)</f>
        <v>0</v>
      </c>
      <c r="BF221" s="201">
        <f>IF(N221="snížená",J221,0)</f>
        <v>0</v>
      </c>
      <c r="BG221" s="201">
        <f>IF(N221="zákl. přenesená",J221,0)</f>
        <v>0</v>
      </c>
      <c r="BH221" s="201">
        <f>IF(N221="sníž. přenesená",J221,0)</f>
        <v>0</v>
      </c>
      <c r="BI221" s="201">
        <f>IF(N221="nulová",J221,0)</f>
        <v>0</v>
      </c>
      <c r="BJ221" s="18" t="s">
        <v>84</v>
      </c>
      <c r="BK221" s="201">
        <f>ROUND(I221*H221,2)</f>
        <v>0</v>
      </c>
      <c r="BL221" s="18" t="s">
        <v>161</v>
      </c>
      <c r="BM221" s="200" t="s">
        <v>489</v>
      </c>
    </row>
    <row r="222" spans="2:51" s="14" customFormat="1" ht="12">
      <c r="B222" s="214"/>
      <c r="C222" s="215"/>
      <c r="D222" s="204" t="s">
        <v>163</v>
      </c>
      <c r="E222" s="216" t="s">
        <v>1</v>
      </c>
      <c r="F222" s="217" t="s">
        <v>490</v>
      </c>
      <c r="G222" s="215"/>
      <c r="H222" s="216" t="s">
        <v>1</v>
      </c>
      <c r="I222" s="218"/>
      <c r="J222" s="215"/>
      <c r="K222" s="215"/>
      <c r="L222" s="219"/>
      <c r="M222" s="220"/>
      <c r="N222" s="221"/>
      <c r="O222" s="221"/>
      <c r="P222" s="221"/>
      <c r="Q222" s="221"/>
      <c r="R222" s="221"/>
      <c r="S222" s="221"/>
      <c r="T222" s="222"/>
      <c r="AT222" s="223" t="s">
        <v>163</v>
      </c>
      <c r="AU222" s="223" t="s">
        <v>86</v>
      </c>
      <c r="AV222" s="14" t="s">
        <v>84</v>
      </c>
      <c r="AW222" s="14" t="s">
        <v>32</v>
      </c>
      <c r="AX222" s="14" t="s">
        <v>76</v>
      </c>
      <c r="AY222" s="223" t="s">
        <v>155</v>
      </c>
    </row>
    <row r="223" spans="2:51" s="13" customFormat="1" ht="12">
      <c r="B223" s="202"/>
      <c r="C223" s="203"/>
      <c r="D223" s="204" t="s">
        <v>163</v>
      </c>
      <c r="E223" s="205" t="s">
        <v>1</v>
      </c>
      <c r="F223" s="206" t="s">
        <v>421</v>
      </c>
      <c r="G223" s="203"/>
      <c r="H223" s="207">
        <v>0.144</v>
      </c>
      <c r="I223" s="208"/>
      <c r="J223" s="203"/>
      <c r="K223" s="203"/>
      <c r="L223" s="209"/>
      <c r="M223" s="210"/>
      <c r="N223" s="211"/>
      <c r="O223" s="211"/>
      <c r="P223" s="211"/>
      <c r="Q223" s="211"/>
      <c r="R223" s="211"/>
      <c r="S223" s="211"/>
      <c r="T223" s="212"/>
      <c r="AT223" s="213" t="s">
        <v>163</v>
      </c>
      <c r="AU223" s="213" t="s">
        <v>86</v>
      </c>
      <c r="AV223" s="13" t="s">
        <v>86</v>
      </c>
      <c r="AW223" s="13" t="s">
        <v>32</v>
      </c>
      <c r="AX223" s="13" t="s">
        <v>84</v>
      </c>
      <c r="AY223" s="213" t="s">
        <v>155</v>
      </c>
    </row>
    <row r="224" spans="2:51" s="13" customFormat="1" ht="12">
      <c r="B224" s="202"/>
      <c r="C224" s="203"/>
      <c r="D224" s="204" t="s">
        <v>163</v>
      </c>
      <c r="E224" s="203"/>
      <c r="F224" s="206" t="s">
        <v>491</v>
      </c>
      <c r="G224" s="203"/>
      <c r="H224" s="207">
        <v>0.149</v>
      </c>
      <c r="I224" s="208"/>
      <c r="J224" s="203"/>
      <c r="K224" s="203"/>
      <c r="L224" s="209"/>
      <c r="M224" s="210"/>
      <c r="N224" s="211"/>
      <c r="O224" s="211"/>
      <c r="P224" s="211"/>
      <c r="Q224" s="211"/>
      <c r="R224" s="211"/>
      <c r="S224" s="211"/>
      <c r="T224" s="212"/>
      <c r="AT224" s="213" t="s">
        <v>163</v>
      </c>
      <c r="AU224" s="213" t="s">
        <v>86</v>
      </c>
      <c r="AV224" s="13" t="s">
        <v>86</v>
      </c>
      <c r="AW224" s="13" t="s">
        <v>4</v>
      </c>
      <c r="AX224" s="13" t="s">
        <v>84</v>
      </c>
      <c r="AY224" s="213" t="s">
        <v>155</v>
      </c>
    </row>
    <row r="225" spans="2:63" s="12" customFormat="1" ht="22.8" customHeight="1">
      <c r="B225" s="172"/>
      <c r="C225" s="173"/>
      <c r="D225" s="174" t="s">
        <v>75</v>
      </c>
      <c r="E225" s="186" t="s">
        <v>169</v>
      </c>
      <c r="F225" s="186" t="s">
        <v>492</v>
      </c>
      <c r="G225" s="173"/>
      <c r="H225" s="173"/>
      <c r="I225" s="176"/>
      <c r="J225" s="187">
        <f>BK225</f>
        <v>0</v>
      </c>
      <c r="K225" s="173"/>
      <c r="L225" s="178"/>
      <c r="M225" s="179"/>
      <c r="N225" s="180"/>
      <c r="O225" s="180"/>
      <c r="P225" s="181">
        <f>SUM(P226:P254)</f>
        <v>0</v>
      </c>
      <c r="Q225" s="180"/>
      <c r="R225" s="181">
        <f>SUM(R226:R254)</f>
        <v>405.4838923</v>
      </c>
      <c r="S225" s="180"/>
      <c r="T225" s="182">
        <f>SUM(T226:T254)</f>
        <v>0</v>
      </c>
      <c r="AR225" s="183" t="s">
        <v>84</v>
      </c>
      <c r="AT225" s="184" t="s">
        <v>75</v>
      </c>
      <c r="AU225" s="184" t="s">
        <v>84</v>
      </c>
      <c r="AY225" s="183" t="s">
        <v>155</v>
      </c>
      <c r="BK225" s="185">
        <f>SUM(BK226:BK254)</f>
        <v>0</v>
      </c>
    </row>
    <row r="226" spans="1:65" s="2" customFormat="1" ht="33" customHeight="1">
      <c r="A226" s="35"/>
      <c r="B226" s="36"/>
      <c r="C226" s="188" t="s">
        <v>242</v>
      </c>
      <c r="D226" s="188" t="s">
        <v>157</v>
      </c>
      <c r="E226" s="189" t="s">
        <v>493</v>
      </c>
      <c r="F226" s="190" t="s">
        <v>494</v>
      </c>
      <c r="G226" s="191" t="s">
        <v>160</v>
      </c>
      <c r="H226" s="192">
        <v>48.275</v>
      </c>
      <c r="I226" s="193"/>
      <c r="J226" s="194">
        <f>ROUND(I226*H226,2)</f>
        <v>0</v>
      </c>
      <c r="K226" s="195"/>
      <c r="L226" s="40"/>
      <c r="M226" s="196" t="s">
        <v>1</v>
      </c>
      <c r="N226" s="197" t="s">
        <v>41</v>
      </c>
      <c r="O226" s="72"/>
      <c r="P226" s="198">
        <f>O226*H226</f>
        <v>0</v>
      </c>
      <c r="Q226" s="198">
        <v>0.71546</v>
      </c>
      <c r="R226" s="198">
        <f>Q226*H226</f>
        <v>34.5388315</v>
      </c>
      <c r="S226" s="198">
        <v>0</v>
      </c>
      <c r="T226" s="199">
        <f>S226*H226</f>
        <v>0</v>
      </c>
      <c r="U226" s="35"/>
      <c r="V226" s="35"/>
      <c r="W226" s="35"/>
      <c r="X226" s="35"/>
      <c r="Y226" s="35"/>
      <c r="Z226" s="35"/>
      <c r="AA226" s="35"/>
      <c r="AB226" s="35"/>
      <c r="AC226" s="35"/>
      <c r="AD226" s="35"/>
      <c r="AE226" s="35"/>
      <c r="AR226" s="200" t="s">
        <v>161</v>
      </c>
      <c r="AT226" s="200" t="s">
        <v>157</v>
      </c>
      <c r="AU226" s="200" t="s">
        <v>86</v>
      </c>
      <c r="AY226" s="18" t="s">
        <v>155</v>
      </c>
      <c r="BE226" s="201">
        <f>IF(N226="základní",J226,0)</f>
        <v>0</v>
      </c>
      <c r="BF226" s="201">
        <f>IF(N226="snížená",J226,0)</f>
        <v>0</v>
      </c>
      <c r="BG226" s="201">
        <f>IF(N226="zákl. přenesená",J226,0)</f>
        <v>0</v>
      </c>
      <c r="BH226" s="201">
        <f>IF(N226="sníž. přenesená",J226,0)</f>
        <v>0</v>
      </c>
      <c r="BI226" s="201">
        <f>IF(N226="nulová",J226,0)</f>
        <v>0</v>
      </c>
      <c r="BJ226" s="18" t="s">
        <v>84</v>
      </c>
      <c r="BK226" s="201">
        <f>ROUND(I226*H226,2)</f>
        <v>0</v>
      </c>
      <c r="BL226" s="18" t="s">
        <v>161</v>
      </c>
      <c r="BM226" s="200" t="s">
        <v>495</v>
      </c>
    </row>
    <row r="227" spans="2:51" s="13" customFormat="1" ht="12">
      <c r="B227" s="202"/>
      <c r="C227" s="203"/>
      <c r="D227" s="204" t="s">
        <v>163</v>
      </c>
      <c r="E227" s="205" t="s">
        <v>1</v>
      </c>
      <c r="F227" s="206" t="s">
        <v>496</v>
      </c>
      <c r="G227" s="203"/>
      <c r="H227" s="207">
        <v>29.625</v>
      </c>
      <c r="I227" s="208"/>
      <c r="J227" s="203"/>
      <c r="K227" s="203"/>
      <c r="L227" s="209"/>
      <c r="M227" s="210"/>
      <c r="N227" s="211"/>
      <c r="O227" s="211"/>
      <c r="P227" s="211"/>
      <c r="Q227" s="211"/>
      <c r="R227" s="211"/>
      <c r="S227" s="211"/>
      <c r="T227" s="212"/>
      <c r="AT227" s="213" t="s">
        <v>163</v>
      </c>
      <c r="AU227" s="213" t="s">
        <v>86</v>
      </c>
      <c r="AV227" s="13" t="s">
        <v>86</v>
      </c>
      <c r="AW227" s="13" t="s">
        <v>32</v>
      </c>
      <c r="AX227" s="13" t="s">
        <v>76</v>
      </c>
      <c r="AY227" s="213" t="s">
        <v>155</v>
      </c>
    </row>
    <row r="228" spans="2:51" s="13" customFormat="1" ht="12">
      <c r="B228" s="202"/>
      <c r="C228" s="203"/>
      <c r="D228" s="204" t="s">
        <v>163</v>
      </c>
      <c r="E228" s="205" t="s">
        <v>1</v>
      </c>
      <c r="F228" s="206" t="s">
        <v>497</v>
      </c>
      <c r="G228" s="203"/>
      <c r="H228" s="207">
        <v>7.65</v>
      </c>
      <c r="I228" s="208"/>
      <c r="J228" s="203"/>
      <c r="K228" s="203"/>
      <c r="L228" s="209"/>
      <c r="M228" s="210"/>
      <c r="N228" s="211"/>
      <c r="O228" s="211"/>
      <c r="P228" s="211"/>
      <c r="Q228" s="211"/>
      <c r="R228" s="211"/>
      <c r="S228" s="211"/>
      <c r="T228" s="212"/>
      <c r="AT228" s="213" t="s">
        <v>163</v>
      </c>
      <c r="AU228" s="213" t="s">
        <v>86</v>
      </c>
      <c r="AV228" s="13" t="s">
        <v>86</v>
      </c>
      <c r="AW228" s="13" t="s">
        <v>32</v>
      </c>
      <c r="AX228" s="13" t="s">
        <v>76</v>
      </c>
      <c r="AY228" s="213" t="s">
        <v>155</v>
      </c>
    </row>
    <row r="229" spans="2:51" s="13" customFormat="1" ht="12">
      <c r="B229" s="202"/>
      <c r="C229" s="203"/>
      <c r="D229" s="204" t="s">
        <v>163</v>
      </c>
      <c r="E229" s="205" t="s">
        <v>1</v>
      </c>
      <c r="F229" s="206" t="s">
        <v>498</v>
      </c>
      <c r="G229" s="203"/>
      <c r="H229" s="207">
        <v>11</v>
      </c>
      <c r="I229" s="208"/>
      <c r="J229" s="203"/>
      <c r="K229" s="203"/>
      <c r="L229" s="209"/>
      <c r="M229" s="210"/>
      <c r="N229" s="211"/>
      <c r="O229" s="211"/>
      <c r="P229" s="211"/>
      <c r="Q229" s="211"/>
      <c r="R229" s="211"/>
      <c r="S229" s="211"/>
      <c r="T229" s="212"/>
      <c r="AT229" s="213" t="s">
        <v>163</v>
      </c>
      <c r="AU229" s="213" t="s">
        <v>86</v>
      </c>
      <c r="AV229" s="13" t="s">
        <v>86</v>
      </c>
      <c r="AW229" s="13" t="s">
        <v>32</v>
      </c>
      <c r="AX229" s="13" t="s">
        <v>76</v>
      </c>
      <c r="AY229" s="213" t="s">
        <v>155</v>
      </c>
    </row>
    <row r="230" spans="2:51" s="16" customFormat="1" ht="12">
      <c r="B230" s="235"/>
      <c r="C230" s="236"/>
      <c r="D230" s="204" t="s">
        <v>163</v>
      </c>
      <c r="E230" s="237" t="s">
        <v>1</v>
      </c>
      <c r="F230" s="238" t="s">
        <v>206</v>
      </c>
      <c r="G230" s="236"/>
      <c r="H230" s="239">
        <v>48.275</v>
      </c>
      <c r="I230" s="240"/>
      <c r="J230" s="236"/>
      <c r="K230" s="236"/>
      <c r="L230" s="241"/>
      <c r="M230" s="242"/>
      <c r="N230" s="243"/>
      <c r="O230" s="243"/>
      <c r="P230" s="243"/>
      <c r="Q230" s="243"/>
      <c r="R230" s="243"/>
      <c r="S230" s="243"/>
      <c r="T230" s="244"/>
      <c r="AT230" s="245" t="s">
        <v>163</v>
      </c>
      <c r="AU230" s="245" t="s">
        <v>86</v>
      </c>
      <c r="AV230" s="16" t="s">
        <v>161</v>
      </c>
      <c r="AW230" s="16" t="s">
        <v>32</v>
      </c>
      <c r="AX230" s="16" t="s">
        <v>84</v>
      </c>
      <c r="AY230" s="245" t="s">
        <v>155</v>
      </c>
    </row>
    <row r="231" spans="1:65" s="2" customFormat="1" ht="33" customHeight="1">
      <c r="A231" s="35"/>
      <c r="B231" s="36"/>
      <c r="C231" s="188" t="s">
        <v>247</v>
      </c>
      <c r="D231" s="188" t="s">
        <v>157</v>
      </c>
      <c r="E231" s="189" t="s">
        <v>499</v>
      </c>
      <c r="F231" s="190" t="s">
        <v>500</v>
      </c>
      <c r="G231" s="191" t="s">
        <v>160</v>
      </c>
      <c r="H231" s="192">
        <v>152.475</v>
      </c>
      <c r="I231" s="193"/>
      <c r="J231" s="194">
        <f>ROUND(I231*H231,2)</f>
        <v>0</v>
      </c>
      <c r="K231" s="195"/>
      <c r="L231" s="40"/>
      <c r="M231" s="196" t="s">
        <v>1</v>
      </c>
      <c r="N231" s="197" t="s">
        <v>41</v>
      </c>
      <c r="O231" s="72"/>
      <c r="P231" s="198">
        <f>O231*H231</f>
        <v>0</v>
      </c>
      <c r="Q231" s="198">
        <v>1.0146</v>
      </c>
      <c r="R231" s="198">
        <f>Q231*H231</f>
        <v>154.701135</v>
      </c>
      <c r="S231" s="198">
        <v>0</v>
      </c>
      <c r="T231" s="199">
        <f>S231*H231</f>
        <v>0</v>
      </c>
      <c r="U231" s="35"/>
      <c r="V231" s="35"/>
      <c r="W231" s="35"/>
      <c r="X231" s="35"/>
      <c r="Y231" s="35"/>
      <c r="Z231" s="35"/>
      <c r="AA231" s="35"/>
      <c r="AB231" s="35"/>
      <c r="AC231" s="35"/>
      <c r="AD231" s="35"/>
      <c r="AE231" s="35"/>
      <c r="AR231" s="200" t="s">
        <v>161</v>
      </c>
      <c r="AT231" s="200" t="s">
        <v>157</v>
      </c>
      <c r="AU231" s="200" t="s">
        <v>86</v>
      </c>
      <c r="AY231" s="18" t="s">
        <v>155</v>
      </c>
      <c r="BE231" s="201">
        <f>IF(N231="základní",J231,0)</f>
        <v>0</v>
      </c>
      <c r="BF231" s="201">
        <f>IF(N231="snížená",J231,0)</f>
        <v>0</v>
      </c>
      <c r="BG231" s="201">
        <f>IF(N231="zákl. přenesená",J231,0)</f>
        <v>0</v>
      </c>
      <c r="BH231" s="201">
        <f>IF(N231="sníž. přenesená",J231,0)</f>
        <v>0</v>
      </c>
      <c r="BI231" s="201">
        <f>IF(N231="nulová",J231,0)</f>
        <v>0</v>
      </c>
      <c r="BJ231" s="18" t="s">
        <v>84</v>
      </c>
      <c r="BK231" s="201">
        <f>ROUND(I231*H231,2)</f>
        <v>0</v>
      </c>
      <c r="BL231" s="18" t="s">
        <v>161</v>
      </c>
      <c r="BM231" s="200" t="s">
        <v>501</v>
      </c>
    </row>
    <row r="232" spans="2:51" s="13" customFormat="1" ht="12">
      <c r="B232" s="202"/>
      <c r="C232" s="203"/>
      <c r="D232" s="204" t="s">
        <v>163</v>
      </c>
      <c r="E232" s="205" t="s">
        <v>1</v>
      </c>
      <c r="F232" s="206" t="s">
        <v>502</v>
      </c>
      <c r="G232" s="203"/>
      <c r="H232" s="207">
        <v>25</v>
      </c>
      <c r="I232" s="208"/>
      <c r="J232" s="203"/>
      <c r="K232" s="203"/>
      <c r="L232" s="209"/>
      <c r="M232" s="210"/>
      <c r="N232" s="211"/>
      <c r="O232" s="211"/>
      <c r="P232" s="211"/>
      <c r="Q232" s="211"/>
      <c r="R232" s="211"/>
      <c r="S232" s="211"/>
      <c r="T232" s="212"/>
      <c r="AT232" s="213" t="s">
        <v>163</v>
      </c>
      <c r="AU232" s="213" t="s">
        <v>86</v>
      </c>
      <c r="AV232" s="13" t="s">
        <v>86</v>
      </c>
      <c r="AW232" s="13" t="s">
        <v>32</v>
      </c>
      <c r="AX232" s="13" t="s">
        <v>76</v>
      </c>
      <c r="AY232" s="213" t="s">
        <v>155</v>
      </c>
    </row>
    <row r="233" spans="2:51" s="13" customFormat="1" ht="12">
      <c r="B233" s="202"/>
      <c r="C233" s="203"/>
      <c r="D233" s="204" t="s">
        <v>163</v>
      </c>
      <c r="E233" s="205" t="s">
        <v>1</v>
      </c>
      <c r="F233" s="206" t="s">
        <v>503</v>
      </c>
      <c r="G233" s="203"/>
      <c r="H233" s="207">
        <v>80.25</v>
      </c>
      <c r="I233" s="208"/>
      <c r="J233" s="203"/>
      <c r="K233" s="203"/>
      <c r="L233" s="209"/>
      <c r="M233" s="210"/>
      <c r="N233" s="211"/>
      <c r="O233" s="211"/>
      <c r="P233" s="211"/>
      <c r="Q233" s="211"/>
      <c r="R233" s="211"/>
      <c r="S233" s="211"/>
      <c r="T233" s="212"/>
      <c r="AT233" s="213" t="s">
        <v>163</v>
      </c>
      <c r="AU233" s="213" t="s">
        <v>86</v>
      </c>
      <c r="AV233" s="13" t="s">
        <v>86</v>
      </c>
      <c r="AW233" s="13" t="s">
        <v>32</v>
      </c>
      <c r="AX233" s="13" t="s">
        <v>76</v>
      </c>
      <c r="AY233" s="213" t="s">
        <v>155</v>
      </c>
    </row>
    <row r="234" spans="2:51" s="13" customFormat="1" ht="12">
      <c r="B234" s="202"/>
      <c r="C234" s="203"/>
      <c r="D234" s="204" t="s">
        <v>163</v>
      </c>
      <c r="E234" s="205" t="s">
        <v>1</v>
      </c>
      <c r="F234" s="206" t="s">
        <v>504</v>
      </c>
      <c r="G234" s="203"/>
      <c r="H234" s="207">
        <v>11.475</v>
      </c>
      <c r="I234" s="208"/>
      <c r="J234" s="203"/>
      <c r="K234" s="203"/>
      <c r="L234" s="209"/>
      <c r="M234" s="210"/>
      <c r="N234" s="211"/>
      <c r="O234" s="211"/>
      <c r="P234" s="211"/>
      <c r="Q234" s="211"/>
      <c r="R234" s="211"/>
      <c r="S234" s="211"/>
      <c r="T234" s="212"/>
      <c r="AT234" s="213" t="s">
        <v>163</v>
      </c>
      <c r="AU234" s="213" t="s">
        <v>86</v>
      </c>
      <c r="AV234" s="13" t="s">
        <v>86</v>
      </c>
      <c r="AW234" s="13" t="s">
        <v>32</v>
      </c>
      <c r="AX234" s="13" t="s">
        <v>76</v>
      </c>
      <c r="AY234" s="213" t="s">
        <v>155</v>
      </c>
    </row>
    <row r="235" spans="2:51" s="13" customFormat="1" ht="12">
      <c r="B235" s="202"/>
      <c r="C235" s="203"/>
      <c r="D235" s="204" t="s">
        <v>163</v>
      </c>
      <c r="E235" s="205" t="s">
        <v>1</v>
      </c>
      <c r="F235" s="206" t="s">
        <v>505</v>
      </c>
      <c r="G235" s="203"/>
      <c r="H235" s="207">
        <v>5.5</v>
      </c>
      <c r="I235" s="208"/>
      <c r="J235" s="203"/>
      <c r="K235" s="203"/>
      <c r="L235" s="209"/>
      <c r="M235" s="210"/>
      <c r="N235" s="211"/>
      <c r="O235" s="211"/>
      <c r="P235" s="211"/>
      <c r="Q235" s="211"/>
      <c r="R235" s="211"/>
      <c r="S235" s="211"/>
      <c r="T235" s="212"/>
      <c r="AT235" s="213" t="s">
        <v>163</v>
      </c>
      <c r="AU235" s="213" t="s">
        <v>86</v>
      </c>
      <c r="AV235" s="13" t="s">
        <v>86</v>
      </c>
      <c r="AW235" s="13" t="s">
        <v>32</v>
      </c>
      <c r="AX235" s="13" t="s">
        <v>76</v>
      </c>
      <c r="AY235" s="213" t="s">
        <v>155</v>
      </c>
    </row>
    <row r="236" spans="2:51" s="13" customFormat="1" ht="12">
      <c r="B236" s="202"/>
      <c r="C236" s="203"/>
      <c r="D236" s="204" t="s">
        <v>163</v>
      </c>
      <c r="E236" s="205" t="s">
        <v>1</v>
      </c>
      <c r="F236" s="206" t="s">
        <v>506</v>
      </c>
      <c r="G236" s="203"/>
      <c r="H236" s="207">
        <v>12.75</v>
      </c>
      <c r="I236" s="208"/>
      <c r="J236" s="203"/>
      <c r="K236" s="203"/>
      <c r="L236" s="209"/>
      <c r="M236" s="210"/>
      <c r="N236" s="211"/>
      <c r="O236" s="211"/>
      <c r="P236" s="211"/>
      <c r="Q236" s="211"/>
      <c r="R236" s="211"/>
      <c r="S236" s="211"/>
      <c r="T236" s="212"/>
      <c r="AT236" s="213" t="s">
        <v>163</v>
      </c>
      <c r="AU236" s="213" t="s">
        <v>86</v>
      </c>
      <c r="AV236" s="13" t="s">
        <v>86</v>
      </c>
      <c r="AW236" s="13" t="s">
        <v>32</v>
      </c>
      <c r="AX236" s="13" t="s">
        <v>76</v>
      </c>
      <c r="AY236" s="213" t="s">
        <v>155</v>
      </c>
    </row>
    <row r="237" spans="2:51" s="13" customFormat="1" ht="12">
      <c r="B237" s="202"/>
      <c r="C237" s="203"/>
      <c r="D237" s="204" t="s">
        <v>163</v>
      </c>
      <c r="E237" s="205" t="s">
        <v>1</v>
      </c>
      <c r="F237" s="206" t="s">
        <v>507</v>
      </c>
      <c r="G237" s="203"/>
      <c r="H237" s="207">
        <v>17.5</v>
      </c>
      <c r="I237" s="208"/>
      <c r="J237" s="203"/>
      <c r="K237" s="203"/>
      <c r="L237" s="209"/>
      <c r="M237" s="210"/>
      <c r="N237" s="211"/>
      <c r="O237" s="211"/>
      <c r="P237" s="211"/>
      <c r="Q237" s="211"/>
      <c r="R237" s="211"/>
      <c r="S237" s="211"/>
      <c r="T237" s="212"/>
      <c r="AT237" s="213" t="s">
        <v>163</v>
      </c>
      <c r="AU237" s="213" t="s">
        <v>86</v>
      </c>
      <c r="AV237" s="13" t="s">
        <v>86</v>
      </c>
      <c r="AW237" s="13" t="s">
        <v>32</v>
      </c>
      <c r="AX237" s="13" t="s">
        <v>76</v>
      </c>
      <c r="AY237" s="213" t="s">
        <v>155</v>
      </c>
    </row>
    <row r="238" spans="2:51" s="16" customFormat="1" ht="12">
      <c r="B238" s="235"/>
      <c r="C238" s="236"/>
      <c r="D238" s="204" t="s">
        <v>163</v>
      </c>
      <c r="E238" s="237" t="s">
        <v>1</v>
      </c>
      <c r="F238" s="238" t="s">
        <v>206</v>
      </c>
      <c r="G238" s="236"/>
      <c r="H238" s="239">
        <v>152.475</v>
      </c>
      <c r="I238" s="240"/>
      <c r="J238" s="236"/>
      <c r="K238" s="236"/>
      <c r="L238" s="241"/>
      <c r="M238" s="242"/>
      <c r="N238" s="243"/>
      <c r="O238" s="243"/>
      <c r="P238" s="243"/>
      <c r="Q238" s="243"/>
      <c r="R238" s="243"/>
      <c r="S238" s="243"/>
      <c r="T238" s="244"/>
      <c r="AT238" s="245" t="s">
        <v>163</v>
      </c>
      <c r="AU238" s="245" t="s">
        <v>86</v>
      </c>
      <c r="AV238" s="16" t="s">
        <v>161</v>
      </c>
      <c r="AW238" s="16" t="s">
        <v>32</v>
      </c>
      <c r="AX238" s="16" t="s">
        <v>84</v>
      </c>
      <c r="AY238" s="245" t="s">
        <v>155</v>
      </c>
    </row>
    <row r="239" spans="1:65" s="2" customFormat="1" ht="16.5" customHeight="1">
      <c r="A239" s="35"/>
      <c r="B239" s="36"/>
      <c r="C239" s="188" t="s">
        <v>8</v>
      </c>
      <c r="D239" s="188" t="s">
        <v>157</v>
      </c>
      <c r="E239" s="189" t="s">
        <v>508</v>
      </c>
      <c r="F239" s="190" t="s">
        <v>509</v>
      </c>
      <c r="G239" s="191" t="s">
        <v>258</v>
      </c>
      <c r="H239" s="192">
        <v>4.635</v>
      </c>
      <c r="I239" s="193"/>
      <c r="J239" s="194">
        <f>ROUND(I239*H239,2)</f>
        <v>0</v>
      </c>
      <c r="K239" s="195"/>
      <c r="L239" s="40"/>
      <c r="M239" s="196" t="s">
        <v>1</v>
      </c>
      <c r="N239" s="197" t="s">
        <v>41</v>
      </c>
      <c r="O239" s="72"/>
      <c r="P239" s="198">
        <f>O239*H239</f>
        <v>0</v>
      </c>
      <c r="Q239" s="198">
        <v>1.04922</v>
      </c>
      <c r="R239" s="198">
        <f>Q239*H239</f>
        <v>4.8631347</v>
      </c>
      <c r="S239" s="198">
        <v>0</v>
      </c>
      <c r="T239" s="199">
        <f>S239*H239</f>
        <v>0</v>
      </c>
      <c r="U239" s="35"/>
      <c r="V239" s="35"/>
      <c r="W239" s="35"/>
      <c r="X239" s="35"/>
      <c r="Y239" s="35"/>
      <c r="Z239" s="35"/>
      <c r="AA239" s="35"/>
      <c r="AB239" s="35"/>
      <c r="AC239" s="35"/>
      <c r="AD239" s="35"/>
      <c r="AE239" s="35"/>
      <c r="AR239" s="200" t="s">
        <v>161</v>
      </c>
      <c r="AT239" s="200" t="s">
        <v>157</v>
      </c>
      <c r="AU239" s="200" t="s">
        <v>86</v>
      </c>
      <c r="AY239" s="18" t="s">
        <v>155</v>
      </c>
      <c r="BE239" s="201">
        <f>IF(N239="základní",J239,0)</f>
        <v>0</v>
      </c>
      <c r="BF239" s="201">
        <f>IF(N239="snížená",J239,0)</f>
        <v>0</v>
      </c>
      <c r="BG239" s="201">
        <f>IF(N239="zákl. přenesená",J239,0)</f>
        <v>0</v>
      </c>
      <c r="BH239" s="201">
        <f>IF(N239="sníž. přenesená",J239,0)</f>
        <v>0</v>
      </c>
      <c r="BI239" s="201">
        <f>IF(N239="nulová",J239,0)</f>
        <v>0</v>
      </c>
      <c r="BJ239" s="18" t="s">
        <v>84</v>
      </c>
      <c r="BK239" s="201">
        <f>ROUND(I239*H239,2)</f>
        <v>0</v>
      </c>
      <c r="BL239" s="18" t="s">
        <v>161</v>
      </c>
      <c r="BM239" s="200" t="s">
        <v>510</v>
      </c>
    </row>
    <row r="240" spans="1:65" s="2" customFormat="1" ht="24.15" customHeight="1">
      <c r="A240" s="35"/>
      <c r="B240" s="36"/>
      <c r="C240" s="188" t="s">
        <v>255</v>
      </c>
      <c r="D240" s="188" t="s">
        <v>157</v>
      </c>
      <c r="E240" s="189" t="s">
        <v>511</v>
      </c>
      <c r="F240" s="190" t="s">
        <v>512</v>
      </c>
      <c r="G240" s="191" t="s">
        <v>176</v>
      </c>
      <c r="H240" s="192">
        <v>341.53</v>
      </c>
      <c r="I240" s="193"/>
      <c r="J240" s="194">
        <f>ROUND(I240*H240,2)</f>
        <v>0</v>
      </c>
      <c r="K240" s="195"/>
      <c r="L240" s="40"/>
      <c r="M240" s="196" t="s">
        <v>1</v>
      </c>
      <c r="N240" s="197" t="s">
        <v>41</v>
      </c>
      <c r="O240" s="72"/>
      <c r="P240" s="198">
        <f>O240*H240</f>
        <v>0</v>
      </c>
      <c r="Q240" s="198">
        <v>0.24127</v>
      </c>
      <c r="R240" s="198">
        <f>Q240*H240</f>
        <v>82.40094309999999</v>
      </c>
      <c r="S240" s="198">
        <v>0</v>
      </c>
      <c r="T240" s="199">
        <f>S240*H240</f>
        <v>0</v>
      </c>
      <c r="U240" s="35"/>
      <c r="V240" s="35"/>
      <c r="W240" s="35"/>
      <c r="X240" s="35"/>
      <c r="Y240" s="35"/>
      <c r="Z240" s="35"/>
      <c r="AA240" s="35"/>
      <c r="AB240" s="35"/>
      <c r="AC240" s="35"/>
      <c r="AD240" s="35"/>
      <c r="AE240" s="35"/>
      <c r="AR240" s="200" t="s">
        <v>161</v>
      </c>
      <c r="AT240" s="200" t="s">
        <v>157</v>
      </c>
      <c r="AU240" s="200" t="s">
        <v>86</v>
      </c>
      <c r="AY240" s="18" t="s">
        <v>155</v>
      </c>
      <c r="BE240" s="201">
        <f>IF(N240="základní",J240,0)</f>
        <v>0</v>
      </c>
      <c r="BF240" s="201">
        <f>IF(N240="snížená",J240,0)</f>
        <v>0</v>
      </c>
      <c r="BG240" s="201">
        <f>IF(N240="zákl. přenesená",J240,0)</f>
        <v>0</v>
      </c>
      <c r="BH240" s="201">
        <f>IF(N240="sníž. přenesená",J240,0)</f>
        <v>0</v>
      </c>
      <c r="BI240" s="201">
        <f>IF(N240="nulová",J240,0)</f>
        <v>0</v>
      </c>
      <c r="BJ240" s="18" t="s">
        <v>84</v>
      </c>
      <c r="BK240" s="201">
        <f>ROUND(I240*H240,2)</f>
        <v>0</v>
      </c>
      <c r="BL240" s="18" t="s">
        <v>161</v>
      </c>
      <c r="BM240" s="200" t="s">
        <v>513</v>
      </c>
    </row>
    <row r="241" spans="2:51" s="14" customFormat="1" ht="12">
      <c r="B241" s="214"/>
      <c r="C241" s="215"/>
      <c r="D241" s="204" t="s">
        <v>163</v>
      </c>
      <c r="E241" s="216" t="s">
        <v>1</v>
      </c>
      <c r="F241" s="217" t="s">
        <v>514</v>
      </c>
      <c r="G241" s="215"/>
      <c r="H241" s="216" t="s">
        <v>1</v>
      </c>
      <c r="I241" s="218"/>
      <c r="J241" s="215"/>
      <c r="K241" s="215"/>
      <c r="L241" s="219"/>
      <c r="M241" s="220"/>
      <c r="N241" s="221"/>
      <c r="O241" s="221"/>
      <c r="P241" s="221"/>
      <c r="Q241" s="221"/>
      <c r="R241" s="221"/>
      <c r="S241" s="221"/>
      <c r="T241" s="222"/>
      <c r="AT241" s="223" t="s">
        <v>163</v>
      </c>
      <c r="AU241" s="223" t="s">
        <v>86</v>
      </c>
      <c r="AV241" s="14" t="s">
        <v>84</v>
      </c>
      <c r="AW241" s="14" t="s">
        <v>32</v>
      </c>
      <c r="AX241" s="14" t="s">
        <v>76</v>
      </c>
      <c r="AY241" s="223" t="s">
        <v>155</v>
      </c>
    </row>
    <row r="242" spans="2:51" s="13" customFormat="1" ht="20.4">
      <c r="B242" s="202"/>
      <c r="C242" s="203"/>
      <c r="D242" s="204" t="s">
        <v>163</v>
      </c>
      <c r="E242" s="205" t="s">
        <v>1</v>
      </c>
      <c r="F242" s="206" t="s">
        <v>515</v>
      </c>
      <c r="G242" s="203"/>
      <c r="H242" s="207">
        <v>82.91</v>
      </c>
      <c r="I242" s="208"/>
      <c r="J242" s="203"/>
      <c r="K242" s="203"/>
      <c r="L242" s="209"/>
      <c r="M242" s="210"/>
      <c r="N242" s="211"/>
      <c r="O242" s="211"/>
      <c r="P242" s="211"/>
      <c r="Q242" s="211"/>
      <c r="R242" s="211"/>
      <c r="S242" s="211"/>
      <c r="T242" s="212"/>
      <c r="AT242" s="213" t="s">
        <v>163</v>
      </c>
      <c r="AU242" s="213" t="s">
        <v>86</v>
      </c>
      <c r="AV242" s="13" t="s">
        <v>86</v>
      </c>
      <c r="AW242" s="13" t="s">
        <v>32</v>
      </c>
      <c r="AX242" s="13" t="s">
        <v>76</v>
      </c>
      <c r="AY242" s="213" t="s">
        <v>155</v>
      </c>
    </row>
    <row r="243" spans="2:51" s="13" customFormat="1" ht="12">
      <c r="B243" s="202"/>
      <c r="C243" s="203"/>
      <c r="D243" s="204" t="s">
        <v>163</v>
      </c>
      <c r="E243" s="205" t="s">
        <v>1</v>
      </c>
      <c r="F243" s="206" t="s">
        <v>516</v>
      </c>
      <c r="G243" s="203"/>
      <c r="H243" s="207">
        <v>36.16</v>
      </c>
      <c r="I243" s="208"/>
      <c r="J243" s="203"/>
      <c r="K243" s="203"/>
      <c r="L243" s="209"/>
      <c r="M243" s="210"/>
      <c r="N243" s="211"/>
      <c r="O243" s="211"/>
      <c r="P243" s="211"/>
      <c r="Q243" s="211"/>
      <c r="R243" s="211"/>
      <c r="S243" s="211"/>
      <c r="T243" s="212"/>
      <c r="AT243" s="213" t="s">
        <v>163</v>
      </c>
      <c r="AU243" s="213" t="s">
        <v>86</v>
      </c>
      <c r="AV243" s="13" t="s">
        <v>86</v>
      </c>
      <c r="AW243" s="13" t="s">
        <v>32</v>
      </c>
      <c r="AX243" s="13" t="s">
        <v>76</v>
      </c>
      <c r="AY243" s="213" t="s">
        <v>155</v>
      </c>
    </row>
    <row r="244" spans="2:51" s="13" customFormat="1" ht="12">
      <c r="B244" s="202"/>
      <c r="C244" s="203"/>
      <c r="D244" s="204" t="s">
        <v>163</v>
      </c>
      <c r="E244" s="205" t="s">
        <v>1</v>
      </c>
      <c r="F244" s="206" t="s">
        <v>517</v>
      </c>
      <c r="G244" s="203"/>
      <c r="H244" s="207">
        <v>82.97</v>
      </c>
      <c r="I244" s="208"/>
      <c r="J244" s="203"/>
      <c r="K244" s="203"/>
      <c r="L244" s="209"/>
      <c r="M244" s="210"/>
      <c r="N244" s="211"/>
      <c r="O244" s="211"/>
      <c r="P244" s="211"/>
      <c r="Q244" s="211"/>
      <c r="R244" s="211"/>
      <c r="S244" s="211"/>
      <c r="T244" s="212"/>
      <c r="AT244" s="213" t="s">
        <v>163</v>
      </c>
      <c r="AU244" s="213" t="s">
        <v>86</v>
      </c>
      <c r="AV244" s="13" t="s">
        <v>86</v>
      </c>
      <c r="AW244" s="13" t="s">
        <v>32</v>
      </c>
      <c r="AX244" s="13" t="s">
        <v>76</v>
      </c>
      <c r="AY244" s="213" t="s">
        <v>155</v>
      </c>
    </row>
    <row r="245" spans="2:51" s="13" customFormat="1" ht="12">
      <c r="B245" s="202"/>
      <c r="C245" s="203"/>
      <c r="D245" s="204" t="s">
        <v>163</v>
      </c>
      <c r="E245" s="205" t="s">
        <v>1</v>
      </c>
      <c r="F245" s="206" t="s">
        <v>518</v>
      </c>
      <c r="G245" s="203"/>
      <c r="H245" s="207">
        <v>84.55</v>
      </c>
      <c r="I245" s="208"/>
      <c r="J245" s="203"/>
      <c r="K245" s="203"/>
      <c r="L245" s="209"/>
      <c r="M245" s="210"/>
      <c r="N245" s="211"/>
      <c r="O245" s="211"/>
      <c r="P245" s="211"/>
      <c r="Q245" s="211"/>
      <c r="R245" s="211"/>
      <c r="S245" s="211"/>
      <c r="T245" s="212"/>
      <c r="AT245" s="213" t="s">
        <v>163</v>
      </c>
      <c r="AU245" s="213" t="s">
        <v>86</v>
      </c>
      <c r="AV245" s="13" t="s">
        <v>86</v>
      </c>
      <c r="AW245" s="13" t="s">
        <v>32</v>
      </c>
      <c r="AX245" s="13" t="s">
        <v>76</v>
      </c>
      <c r="AY245" s="213" t="s">
        <v>155</v>
      </c>
    </row>
    <row r="246" spans="2:51" s="13" customFormat="1" ht="12">
      <c r="B246" s="202"/>
      <c r="C246" s="203"/>
      <c r="D246" s="204" t="s">
        <v>163</v>
      </c>
      <c r="E246" s="205" t="s">
        <v>1</v>
      </c>
      <c r="F246" s="206" t="s">
        <v>519</v>
      </c>
      <c r="G246" s="203"/>
      <c r="H246" s="207">
        <v>54.94</v>
      </c>
      <c r="I246" s="208"/>
      <c r="J246" s="203"/>
      <c r="K246" s="203"/>
      <c r="L246" s="209"/>
      <c r="M246" s="210"/>
      <c r="N246" s="211"/>
      <c r="O246" s="211"/>
      <c r="P246" s="211"/>
      <c r="Q246" s="211"/>
      <c r="R246" s="211"/>
      <c r="S246" s="211"/>
      <c r="T246" s="212"/>
      <c r="AT246" s="213" t="s">
        <v>163</v>
      </c>
      <c r="AU246" s="213" t="s">
        <v>86</v>
      </c>
      <c r="AV246" s="13" t="s">
        <v>86</v>
      </c>
      <c r="AW246" s="13" t="s">
        <v>32</v>
      </c>
      <c r="AX246" s="13" t="s">
        <v>76</v>
      </c>
      <c r="AY246" s="213" t="s">
        <v>155</v>
      </c>
    </row>
    <row r="247" spans="2:51" s="16" customFormat="1" ht="12">
      <c r="B247" s="235"/>
      <c r="C247" s="236"/>
      <c r="D247" s="204" t="s">
        <v>163</v>
      </c>
      <c r="E247" s="237" t="s">
        <v>1</v>
      </c>
      <c r="F247" s="238" t="s">
        <v>206</v>
      </c>
      <c r="G247" s="236"/>
      <c r="H247" s="239">
        <v>341.53</v>
      </c>
      <c r="I247" s="240"/>
      <c r="J247" s="236"/>
      <c r="K247" s="236"/>
      <c r="L247" s="241"/>
      <c r="M247" s="242"/>
      <c r="N247" s="243"/>
      <c r="O247" s="243"/>
      <c r="P247" s="243"/>
      <c r="Q247" s="243"/>
      <c r="R247" s="243"/>
      <c r="S247" s="243"/>
      <c r="T247" s="244"/>
      <c r="AT247" s="245" t="s">
        <v>163</v>
      </c>
      <c r="AU247" s="245" t="s">
        <v>86</v>
      </c>
      <c r="AV247" s="16" t="s">
        <v>161</v>
      </c>
      <c r="AW247" s="16" t="s">
        <v>32</v>
      </c>
      <c r="AX247" s="16" t="s">
        <v>84</v>
      </c>
      <c r="AY247" s="245" t="s">
        <v>155</v>
      </c>
    </row>
    <row r="248" spans="1:65" s="2" customFormat="1" ht="16.5" customHeight="1">
      <c r="A248" s="35"/>
      <c r="B248" s="36"/>
      <c r="C248" s="252" t="s">
        <v>274</v>
      </c>
      <c r="D248" s="252" t="s">
        <v>458</v>
      </c>
      <c r="E248" s="253" t="s">
        <v>520</v>
      </c>
      <c r="F248" s="254" t="s">
        <v>521</v>
      </c>
      <c r="G248" s="255" t="s">
        <v>245</v>
      </c>
      <c r="H248" s="256">
        <v>1870.729</v>
      </c>
      <c r="I248" s="257"/>
      <c r="J248" s="258">
        <f>ROUND(I248*H248,2)</f>
        <v>0</v>
      </c>
      <c r="K248" s="259"/>
      <c r="L248" s="260"/>
      <c r="M248" s="261" t="s">
        <v>1</v>
      </c>
      <c r="N248" s="262" t="s">
        <v>41</v>
      </c>
      <c r="O248" s="72"/>
      <c r="P248" s="198">
        <f>O248*H248</f>
        <v>0</v>
      </c>
      <c r="Q248" s="198">
        <v>0.056</v>
      </c>
      <c r="R248" s="198">
        <f>Q248*H248</f>
        <v>104.760824</v>
      </c>
      <c r="S248" s="198">
        <v>0</v>
      </c>
      <c r="T248" s="199">
        <f>S248*H248</f>
        <v>0</v>
      </c>
      <c r="U248" s="35"/>
      <c r="V248" s="35"/>
      <c r="W248" s="35"/>
      <c r="X248" s="35"/>
      <c r="Y248" s="35"/>
      <c r="Z248" s="35"/>
      <c r="AA248" s="35"/>
      <c r="AB248" s="35"/>
      <c r="AC248" s="35"/>
      <c r="AD248" s="35"/>
      <c r="AE248" s="35"/>
      <c r="AR248" s="200" t="s">
        <v>218</v>
      </c>
      <c r="AT248" s="200" t="s">
        <v>458</v>
      </c>
      <c r="AU248" s="200" t="s">
        <v>86</v>
      </c>
      <c r="AY248" s="18" t="s">
        <v>155</v>
      </c>
      <c r="BE248" s="201">
        <f>IF(N248="základní",J248,0)</f>
        <v>0</v>
      </c>
      <c r="BF248" s="201">
        <f>IF(N248="snížená",J248,0)</f>
        <v>0</v>
      </c>
      <c r="BG248" s="201">
        <f>IF(N248="zákl. přenesená",J248,0)</f>
        <v>0</v>
      </c>
      <c r="BH248" s="201">
        <f>IF(N248="sníž. přenesená",J248,0)</f>
        <v>0</v>
      </c>
      <c r="BI248" s="201">
        <f>IF(N248="nulová",J248,0)</f>
        <v>0</v>
      </c>
      <c r="BJ248" s="18" t="s">
        <v>84</v>
      </c>
      <c r="BK248" s="201">
        <f>ROUND(I248*H248,2)</f>
        <v>0</v>
      </c>
      <c r="BL248" s="18" t="s">
        <v>161</v>
      </c>
      <c r="BM248" s="200" t="s">
        <v>522</v>
      </c>
    </row>
    <row r="249" spans="2:51" s="13" customFormat="1" ht="12">
      <c r="B249" s="202"/>
      <c r="C249" s="203"/>
      <c r="D249" s="204" t="s">
        <v>163</v>
      </c>
      <c r="E249" s="205" t="s">
        <v>1</v>
      </c>
      <c r="F249" s="206" t="s">
        <v>523</v>
      </c>
      <c r="G249" s="203"/>
      <c r="H249" s="207">
        <v>1870.729</v>
      </c>
      <c r="I249" s="208"/>
      <c r="J249" s="203"/>
      <c r="K249" s="203"/>
      <c r="L249" s="209"/>
      <c r="M249" s="210"/>
      <c r="N249" s="211"/>
      <c r="O249" s="211"/>
      <c r="P249" s="211"/>
      <c r="Q249" s="211"/>
      <c r="R249" s="211"/>
      <c r="S249" s="211"/>
      <c r="T249" s="212"/>
      <c r="AT249" s="213" t="s">
        <v>163</v>
      </c>
      <c r="AU249" s="213" t="s">
        <v>86</v>
      </c>
      <c r="AV249" s="13" t="s">
        <v>86</v>
      </c>
      <c r="AW249" s="13" t="s">
        <v>32</v>
      </c>
      <c r="AX249" s="13" t="s">
        <v>84</v>
      </c>
      <c r="AY249" s="213" t="s">
        <v>155</v>
      </c>
    </row>
    <row r="250" spans="1:65" s="2" customFormat="1" ht="16.5" customHeight="1">
      <c r="A250" s="35"/>
      <c r="B250" s="36"/>
      <c r="C250" s="252" t="s">
        <v>279</v>
      </c>
      <c r="D250" s="252" t="s">
        <v>458</v>
      </c>
      <c r="E250" s="253" t="s">
        <v>524</v>
      </c>
      <c r="F250" s="254" t="s">
        <v>525</v>
      </c>
      <c r="G250" s="255" t="s">
        <v>245</v>
      </c>
      <c r="H250" s="256">
        <v>75.992</v>
      </c>
      <c r="I250" s="257"/>
      <c r="J250" s="258">
        <f>ROUND(I250*H250,2)</f>
        <v>0</v>
      </c>
      <c r="K250" s="259"/>
      <c r="L250" s="260"/>
      <c r="M250" s="261" t="s">
        <v>1</v>
      </c>
      <c r="N250" s="262" t="s">
        <v>41</v>
      </c>
      <c r="O250" s="72"/>
      <c r="P250" s="198">
        <f>O250*H250</f>
        <v>0</v>
      </c>
      <c r="Q250" s="198">
        <v>0.042</v>
      </c>
      <c r="R250" s="198">
        <f>Q250*H250</f>
        <v>3.1916640000000003</v>
      </c>
      <c r="S250" s="198">
        <v>0</v>
      </c>
      <c r="T250" s="199">
        <f>S250*H250</f>
        <v>0</v>
      </c>
      <c r="U250" s="35"/>
      <c r="V250" s="35"/>
      <c r="W250" s="35"/>
      <c r="X250" s="35"/>
      <c r="Y250" s="35"/>
      <c r="Z250" s="35"/>
      <c r="AA250" s="35"/>
      <c r="AB250" s="35"/>
      <c r="AC250" s="35"/>
      <c r="AD250" s="35"/>
      <c r="AE250" s="35"/>
      <c r="AR250" s="200" t="s">
        <v>218</v>
      </c>
      <c r="AT250" s="200" t="s">
        <v>458</v>
      </c>
      <c r="AU250" s="200" t="s">
        <v>86</v>
      </c>
      <c r="AY250" s="18" t="s">
        <v>155</v>
      </c>
      <c r="BE250" s="201">
        <f>IF(N250="základní",J250,0)</f>
        <v>0</v>
      </c>
      <c r="BF250" s="201">
        <f>IF(N250="snížená",J250,0)</f>
        <v>0</v>
      </c>
      <c r="BG250" s="201">
        <f>IF(N250="zákl. přenesená",J250,0)</f>
        <v>0</v>
      </c>
      <c r="BH250" s="201">
        <f>IF(N250="sníž. přenesená",J250,0)</f>
        <v>0</v>
      </c>
      <c r="BI250" s="201">
        <f>IF(N250="nulová",J250,0)</f>
        <v>0</v>
      </c>
      <c r="BJ250" s="18" t="s">
        <v>84</v>
      </c>
      <c r="BK250" s="201">
        <f>ROUND(I250*H250,2)</f>
        <v>0</v>
      </c>
      <c r="BL250" s="18" t="s">
        <v>161</v>
      </c>
      <c r="BM250" s="200" t="s">
        <v>526</v>
      </c>
    </row>
    <row r="251" spans="2:51" s="13" customFormat="1" ht="12">
      <c r="B251" s="202"/>
      <c r="C251" s="203"/>
      <c r="D251" s="204" t="s">
        <v>163</v>
      </c>
      <c r="E251" s="205" t="s">
        <v>1</v>
      </c>
      <c r="F251" s="206" t="s">
        <v>527</v>
      </c>
      <c r="G251" s="203"/>
      <c r="H251" s="207">
        <v>75.992</v>
      </c>
      <c r="I251" s="208"/>
      <c r="J251" s="203"/>
      <c r="K251" s="203"/>
      <c r="L251" s="209"/>
      <c r="M251" s="210"/>
      <c r="N251" s="211"/>
      <c r="O251" s="211"/>
      <c r="P251" s="211"/>
      <c r="Q251" s="211"/>
      <c r="R251" s="211"/>
      <c r="S251" s="211"/>
      <c r="T251" s="212"/>
      <c r="AT251" s="213" t="s">
        <v>163</v>
      </c>
      <c r="AU251" s="213" t="s">
        <v>86</v>
      </c>
      <c r="AV251" s="13" t="s">
        <v>86</v>
      </c>
      <c r="AW251" s="13" t="s">
        <v>32</v>
      </c>
      <c r="AX251" s="13" t="s">
        <v>84</v>
      </c>
      <c r="AY251" s="213" t="s">
        <v>155</v>
      </c>
    </row>
    <row r="252" spans="1:65" s="2" customFormat="1" ht="24.15" customHeight="1">
      <c r="A252" s="35"/>
      <c r="B252" s="36"/>
      <c r="C252" s="188" t="s">
        <v>284</v>
      </c>
      <c r="D252" s="188" t="s">
        <v>157</v>
      </c>
      <c r="E252" s="189" t="s">
        <v>528</v>
      </c>
      <c r="F252" s="190" t="s">
        <v>529</v>
      </c>
      <c r="G252" s="191" t="s">
        <v>245</v>
      </c>
      <c r="H252" s="192">
        <v>18</v>
      </c>
      <c r="I252" s="193"/>
      <c r="J252" s="194">
        <f>ROUND(I252*H252,2)</f>
        <v>0</v>
      </c>
      <c r="K252" s="195"/>
      <c r="L252" s="40"/>
      <c r="M252" s="196" t="s">
        <v>1</v>
      </c>
      <c r="N252" s="197" t="s">
        <v>41</v>
      </c>
      <c r="O252" s="72"/>
      <c r="P252" s="198">
        <f>O252*H252</f>
        <v>0</v>
      </c>
      <c r="Q252" s="198">
        <v>0.10152</v>
      </c>
      <c r="R252" s="198">
        <f>Q252*H252</f>
        <v>1.82736</v>
      </c>
      <c r="S252" s="198">
        <v>0</v>
      </c>
      <c r="T252" s="199">
        <f>S252*H252</f>
        <v>0</v>
      </c>
      <c r="U252" s="35"/>
      <c r="V252" s="35"/>
      <c r="W252" s="35"/>
      <c r="X252" s="35"/>
      <c r="Y252" s="35"/>
      <c r="Z252" s="35"/>
      <c r="AA252" s="35"/>
      <c r="AB252" s="35"/>
      <c r="AC252" s="35"/>
      <c r="AD252" s="35"/>
      <c r="AE252" s="35"/>
      <c r="AR252" s="200" t="s">
        <v>161</v>
      </c>
      <c r="AT252" s="200" t="s">
        <v>157</v>
      </c>
      <c r="AU252" s="200" t="s">
        <v>86</v>
      </c>
      <c r="AY252" s="18" t="s">
        <v>155</v>
      </c>
      <c r="BE252" s="201">
        <f>IF(N252="základní",J252,0)</f>
        <v>0</v>
      </c>
      <c r="BF252" s="201">
        <f>IF(N252="snížená",J252,0)</f>
        <v>0</v>
      </c>
      <c r="BG252" s="201">
        <f>IF(N252="zákl. přenesená",J252,0)</f>
        <v>0</v>
      </c>
      <c r="BH252" s="201">
        <f>IF(N252="sníž. přenesená",J252,0)</f>
        <v>0</v>
      </c>
      <c r="BI252" s="201">
        <f>IF(N252="nulová",J252,0)</f>
        <v>0</v>
      </c>
      <c r="BJ252" s="18" t="s">
        <v>84</v>
      </c>
      <c r="BK252" s="201">
        <f>ROUND(I252*H252,2)</f>
        <v>0</v>
      </c>
      <c r="BL252" s="18" t="s">
        <v>161</v>
      </c>
      <c r="BM252" s="200" t="s">
        <v>530</v>
      </c>
    </row>
    <row r="253" spans="1:65" s="2" customFormat="1" ht="16.5" customHeight="1">
      <c r="A253" s="35"/>
      <c r="B253" s="36"/>
      <c r="C253" s="252" t="s">
        <v>289</v>
      </c>
      <c r="D253" s="252" t="s">
        <v>458</v>
      </c>
      <c r="E253" s="253" t="s">
        <v>531</v>
      </c>
      <c r="F253" s="254" t="s">
        <v>532</v>
      </c>
      <c r="G253" s="255" t="s">
        <v>292</v>
      </c>
      <c r="H253" s="256">
        <v>14</v>
      </c>
      <c r="I253" s="257"/>
      <c r="J253" s="258">
        <f>ROUND(I253*H253,2)</f>
        <v>0</v>
      </c>
      <c r="K253" s="259"/>
      <c r="L253" s="260"/>
      <c r="M253" s="261" t="s">
        <v>1</v>
      </c>
      <c r="N253" s="262" t="s">
        <v>41</v>
      </c>
      <c r="O253" s="72"/>
      <c r="P253" s="198">
        <f>O253*H253</f>
        <v>0</v>
      </c>
      <c r="Q253" s="198">
        <v>1.2</v>
      </c>
      <c r="R253" s="198">
        <f>Q253*H253</f>
        <v>16.8</v>
      </c>
      <c r="S253" s="198">
        <v>0</v>
      </c>
      <c r="T253" s="199">
        <f>S253*H253</f>
        <v>0</v>
      </c>
      <c r="U253" s="35"/>
      <c r="V253" s="35"/>
      <c r="W253" s="35"/>
      <c r="X253" s="35"/>
      <c r="Y253" s="35"/>
      <c r="Z253" s="35"/>
      <c r="AA253" s="35"/>
      <c r="AB253" s="35"/>
      <c r="AC253" s="35"/>
      <c r="AD253" s="35"/>
      <c r="AE253" s="35"/>
      <c r="AR253" s="200" t="s">
        <v>218</v>
      </c>
      <c r="AT253" s="200" t="s">
        <v>458</v>
      </c>
      <c r="AU253" s="200" t="s">
        <v>86</v>
      </c>
      <c r="AY253" s="18" t="s">
        <v>155</v>
      </c>
      <c r="BE253" s="201">
        <f>IF(N253="základní",J253,0)</f>
        <v>0</v>
      </c>
      <c r="BF253" s="201">
        <f>IF(N253="snížená",J253,0)</f>
        <v>0</v>
      </c>
      <c r="BG253" s="201">
        <f>IF(N253="zákl. přenesená",J253,0)</f>
        <v>0</v>
      </c>
      <c r="BH253" s="201">
        <f>IF(N253="sníž. přenesená",J253,0)</f>
        <v>0</v>
      </c>
      <c r="BI253" s="201">
        <f>IF(N253="nulová",J253,0)</f>
        <v>0</v>
      </c>
      <c r="BJ253" s="18" t="s">
        <v>84</v>
      </c>
      <c r="BK253" s="201">
        <f>ROUND(I253*H253,2)</f>
        <v>0</v>
      </c>
      <c r="BL253" s="18" t="s">
        <v>161</v>
      </c>
      <c r="BM253" s="200" t="s">
        <v>533</v>
      </c>
    </row>
    <row r="254" spans="1:65" s="2" customFormat="1" ht="16.5" customHeight="1">
      <c r="A254" s="35"/>
      <c r="B254" s="36"/>
      <c r="C254" s="252" t="s">
        <v>7</v>
      </c>
      <c r="D254" s="252" t="s">
        <v>458</v>
      </c>
      <c r="E254" s="253" t="s">
        <v>534</v>
      </c>
      <c r="F254" s="254" t="s">
        <v>535</v>
      </c>
      <c r="G254" s="255" t="s">
        <v>292</v>
      </c>
      <c r="H254" s="256">
        <v>4</v>
      </c>
      <c r="I254" s="257"/>
      <c r="J254" s="258">
        <f>ROUND(I254*H254,2)</f>
        <v>0</v>
      </c>
      <c r="K254" s="259"/>
      <c r="L254" s="260"/>
      <c r="M254" s="261" t="s">
        <v>1</v>
      </c>
      <c r="N254" s="262" t="s">
        <v>41</v>
      </c>
      <c r="O254" s="72"/>
      <c r="P254" s="198">
        <f>O254*H254</f>
        <v>0</v>
      </c>
      <c r="Q254" s="198">
        <v>0.6</v>
      </c>
      <c r="R254" s="198">
        <f>Q254*H254</f>
        <v>2.4</v>
      </c>
      <c r="S254" s="198">
        <v>0</v>
      </c>
      <c r="T254" s="199">
        <f>S254*H254</f>
        <v>0</v>
      </c>
      <c r="U254" s="35"/>
      <c r="V254" s="35"/>
      <c r="W254" s="35"/>
      <c r="X254" s="35"/>
      <c r="Y254" s="35"/>
      <c r="Z254" s="35"/>
      <c r="AA254" s="35"/>
      <c r="AB254" s="35"/>
      <c r="AC254" s="35"/>
      <c r="AD254" s="35"/>
      <c r="AE254" s="35"/>
      <c r="AR254" s="200" t="s">
        <v>218</v>
      </c>
      <c r="AT254" s="200" t="s">
        <v>458</v>
      </c>
      <c r="AU254" s="200" t="s">
        <v>86</v>
      </c>
      <c r="AY254" s="18" t="s">
        <v>155</v>
      </c>
      <c r="BE254" s="201">
        <f>IF(N254="základní",J254,0)</f>
        <v>0</v>
      </c>
      <c r="BF254" s="201">
        <f>IF(N254="snížená",J254,0)</f>
        <v>0</v>
      </c>
      <c r="BG254" s="201">
        <f>IF(N254="zákl. přenesená",J254,0)</f>
        <v>0</v>
      </c>
      <c r="BH254" s="201">
        <f>IF(N254="sníž. přenesená",J254,0)</f>
        <v>0</v>
      </c>
      <c r="BI254" s="201">
        <f>IF(N254="nulová",J254,0)</f>
        <v>0</v>
      </c>
      <c r="BJ254" s="18" t="s">
        <v>84</v>
      </c>
      <c r="BK254" s="201">
        <f>ROUND(I254*H254,2)</f>
        <v>0</v>
      </c>
      <c r="BL254" s="18" t="s">
        <v>161</v>
      </c>
      <c r="BM254" s="200" t="s">
        <v>536</v>
      </c>
    </row>
    <row r="255" spans="2:63" s="12" customFormat="1" ht="22.8" customHeight="1">
      <c r="B255" s="172"/>
      <c r="C255" s="173"/>
      <c r="D255" s="174" t="s">
        <v>75</v>
      </c>
      <c r="E255" s="186" t="s">
        <v>161</v>
      </c>
      <c r="F255" s="186" t="s">
        <v>537</v>
      </c>
      <c r="G255" s="173"/>
      <c r="H255" s="173"/>
      <c r="I255" s="176"/>
      <c r="J255" s="187">
        <f>BK255</f>
        <v>0</v>
      </c>
      <c r="K255" s="173"/>
      <c r="L255" s="178"/>
      <c r="M255" s="179"/>
      <c r="N255" s="180"/>
      <c r="O255" s="180"/>
      <c r="P255" s="181">
        <f>SUM(P256:P275)</f>
        <v>0</v>
      </c>
      <c r="Q255" s="180"/>
      <c r="R255" s="181">
        <f>SUM(R256:R275)</f>
        <v>15.770235959999999</v>
      </c>
      <c r="S255" s="180"/>
      <c r="T255" s="182">
        <f>SUM(T256:T275)</f>
        <v>0</v>
      </c>
      <c r="AR255" s="183" t="s">
        <v>84</v>
      </c>
      <c r="AT255" s="184" t="s">
        <v>75</v>
      </c>
      <c r="AU255" s="184" t="s">
        <v>84</v>
      </c>
      <c r="AY255" s="183" t="s">
        <v>155</v>
      </c>
      <c r="BK255" s="185">
        <f>SUM(BK256:BK275)</f>
        <v>0</v>
      </c>
    </row>
    <row r="256" spans="1:65" s="2" customFormat="1" ht="16.5" customHeight="1">
      <c r="A256" s="35"/>
      <c r="B256" s="36"/>
      <c r="C256" s="188" t="s">
        <v>297</v>
      </c>
      <c r="D256" s="188" t="s">
        <v>157</v>
      </c>
      <c r="E256" s="189" t="s">
        <v>538</v>
      </c>
      <c r="F256" s="190" t="s">
        <v>539</v>
      </c>
      <c r="G256" s="191" t="s">
        <v>181</v>
      </c>
      <c r="H256" s="192">
        <v>2.164</v>
      </c>
      <c r="I256" s="193"/>
      <c r="J256" s="194">
        <f>ROUND(I256*H256,2)</f>
        <v>0</v>
      </c>
      <c r="K256" s="195"/>
      <c r="L256" s="40"/>
      <c r="M256" s="196" t="s">
        <v>1</v>
      </c>
      <c r="N256" s="197" t="s">
        <v>41</v>
      </c>
      <c r="O256" s="72"/>
      <c r="P256" s="198">
        <f>O256*H256</f>
        <v>0</v>
      </c>
      <c r="Q256" s="198">
        <v>2.4534</v>
      </c>
      <c r="R256" s="198">
        <f>Q256*H256</f>
        <v>5.3091576</v>
      </c>
      <c r="S256" s="198">
        <v>0</v>
      </c>
      <c r="T256" s="199">
        <f>S256*H256</f>
        <v>0</v>
      </c>
      <c r="U256" s="35"/>
      <c r="V256" s="35"/>
      <c r="W256" s="35"/>
      <c r="X256" s="35"/>
      <c r="Y256" s="35"/>
      <c r="Z256" s="35"/>
      <c r="AA256" s="35"/>
      <c r="AB256" s="35"/>
      <c r="AC256" s="35"/>
      <c r="AD256" s="35"/>
      <c r="AE256" s="35"/>
      <c r="AR256" s="200" t="s">
        <v>161</v>
      </c>
      <c r="AT256" s="200" t="s">
        <v>157</v>
      </c>
      <c r="AU256" s="200" t="s">
        <v>86</v>
      </c>
      <c r="AY256" s="18" t="s">
        <v>155</v>
      </c>
      <c r="BE256" s="201">
        <f>IF(N256="základní",J256,0)</f>
        <v>0</v>
      </c>
      <c r="BF256" s="201">
        <f>IF(N256="snížená",J256,0)</f>
        <v>0</v>
      </c>
      <c r="BG256" s="201">
        <f>IF(N256="zákl. přenesená",J256,0)</f>
        <v>0</v>
      </c>
      <c r="BH256" s="201">
        <f>IF(N256="sníž. přenesená",J256,0)</f>
        <v>0</v>
      </c>
      <c r="BI256" s="201">
        <f>IF(N256="nulová",J256,0)</f>
        <v>0</v>
      </c>
      <c r="BJ256" s="18" t="s">
        <v>84</v>
      </c>
      <c r="BK256" s="201">
        <f>ROUND(I256*H256,2)</f>
        <v>0</v>
      </c>
      <c r="BL256" s="18" t="s">
        <v>161</v>
      </c>
      <c r="BM256" s="200" t="s">
        <v>540</v>
      </c>
    </row>
    <row r="257" spans="2:51" s="13" customFormat="1" ht="12">
      <c r="B257" s="202"/>
      <c r="C257" s="203"/>
      <c r="D257" s="204" t="s">
        <v>163</v>
      </c>
      <c r="E257" s="205" t="s">
        <v>1</v>
      </c>
      <c r="F257" s="206" t="s">
        <v>541</v>
      </c>
      <c r="G257" s="203"/>
      <c r="H257" s="207">
        <v>1.351</v>
      </c>
      <c r="I257" s="208"/>
      <c r="J257" s="203"/>
      <c r="K257" s="203"/>
      <c r="L257" s="209"/>
      <c r="M257" s="210"/>
      <c r="N257" s="211"/>
      <c r="O257" s="211"/>
      <c r="P257" s="211"/>
      <c r="Q257" s="211"/>
      <c r="R257" s="211"/>
      <c r="S257" s="211"/>
      <c r="T257" s="212"/>
      <c r="AT257" s="213" t="s">
        <v>163</v>
      </c>
      <c r="AU257" s="213" t="s">
        <v>86</v>
      </c>
      <c r="AV257" s="13" t="s">
        <v>86</v>
      </c>
      <c r="AW257" s="13" t="s">
        <v>32</v>
      </c>
      <c r="AX257" s="13" t="s">
        <v>76</v>
      </c>
      <c r="AY257" s="213" t="s">
        <v>155</v>
      </c>
    </row>
    <row r="258" spans="2:51" s="13" customFormat="1" ht="12">
      <c r="B258" s="202"/>
      <c r="C258" s="203"/>
      <c r="D258" s="204" t="s">
        <v>163</v>
      </c>
      <c r="E258" s="205" t="s">
        <v>1</v>
      </c>
      <c r="F258" s="206" t="s">
        <v>542</v>
      </c>
      <c r="G258" s="203"/>
      <c r="H258" s="207">
        <v>0.813</v>
      </c>
      <c r="I258" s="208"/>
      <c r="J258" s="203"/>
      <c r="K258" s="203"/>
      <c r="L258" s="209"/>
      <c r="M258" s="210"/>
      <c r="N258" s="211"/>
      <c r="O258" s="211"/>
      <c r="P258" s="211"/>
      <c r="Q258" s="211"/>
      <c r="R258" s="211"/>
      <c r="S258" s="211"/>
      <c r="T258" s="212"/>
      <c r="AT258" s="213" t="s">
        <v>163</v>
      </c>
      <c r="AU258" s="213" t="s">
        <v>86</v>
      </c>
      <c r="AV258" s="13" t="s">
        <v>86</v>
      </c>
      <c r="AW258" s="13" t="s">
        <v>32</v>
      </c>
      <c r="AX258" s="13" t="s">
        <v>76</v>
      </c>
      <c r="AY258" s="213" t="s">
        <v>155</v>
      </c>
    </row>
    <row r="259" spans="2:51" s="16" customFormat="1" ht="12">
      <c r="B259" s="235"/>
      <c r="C259" s="236"/>
      <c r="D259" s="204" t="s">
        <v>163</v>
      </c>
      <c r="E259" s="237" t="s">
        <v>1</v>
      </c>
      <c r="F259" s="238" t="s">
        <v>206</v>
      </c>
      <c r="G259" s="236"/>
      <c r="H259" s="239">
        <v>2.1639999999999997</v>
      </c>
      <c r="I259" s="240"/>
      <c r="J259" s="236"/>
      <c r="K259" s="236"/>
      <c r="L259" s="241"/>
      <c r="M259" s="242"/>
      <c r="N259" s="243"/>
      <c r="O259" s="243"/>
      <c r="P259" s="243"/>
      <c r="Q259" s="243"/>
      <c r="R259" s="243"/>
      <c r="S259" s="243"/>
      <c r="T259" s="244"/>
      <c r="AT259" s="245" t="s">
        <v>163</v>
      </c>
      <c r="AU259" s="245" t="s">
        <v>86</v>
      </c>
      <c r="AV259" s="16" t="s">
        <v>161</v>
      </c>
      <c r="AW259" s="16" t="s">
        <v>32</v>
      </c>
      <c r="AX259" s="16" t="s">
        <v>84</v>
      </c>
      <c r="AY259" s="245" t="s">
        <v>155</v>
      </c>
    </row>
    <row r="260" spans="1:65" s="2" customFormat="1" ht="16.5" customHeight="1">
      <c r="A260" s="35"/>
      <c r="B260" s="36"/>
      <c r="C260" s="188" t="s">
        <v>304</v>
      </c>
      <c r="D260" s="188" t="s">
        <v>157</v>
      </c>
      <c r="E260" s="189" t="s">
        <v>543</v>
      </c>
      <c r="F260" s="190" t="s">
        <v>544</v>
      </c>
      <c r="G260" s="191" t="s">
        <v>160</v>
      </c>
      <c r="H260" s="192">
        <v>13.07</v>
      </c>
      <c r="I260" s="193"/>
      <c r="J260" s="194">
        <f>ROUND(I260*H260,2)</f>
        <v>0</v>
      </c>
      <c r="K260" s="195"/>
      <c r="L260" s="40"/>
      <c r="M260" s="196" t="s">
        <v>1</v>
      </c>
      <c r="N260" s="197" t="s">
        <v>41</v>
      </c>
      <c r="O260" s="72"/>
      <c r="P260" s="198">
        <f>O260*H260</f>
        <v>0</v>
      </c>
      <c r="Q260" s="198">
        <v>0.00576</v>
      </c>
      <c r="R260" s="198">
        <f>Q260*H260</f>
        <v>0.07528320000000001</v>
      </c>
      <c r="S260" s="198">
        <v>0</v>
      </c>
      <c r="T260" s="199">
        <f>S260*H260</f>
        <v>0</v>
      </c>
      <c r="U260" s="35"/>
      <c r="V260" s="35"/>
      <c r="W260" s="35"/>
      <c r="X260" s="35"/>
      <c r="Y260" s="35"/>
      <c r="Z260" s="35"/>
      <c r="AA260" s="35"/>
      <c r="AB260" s="35"/>
      <c r="AC260" s="35"/>
      <c r="AD260" s="35"/>
      <c r="AE260" s="35"/>
      <c r="AR260" s="200" t="s">
        <v>161</v>
      </c>
      <c r="AT260" s="200" t="s">
        <v>157</v>
      </c>
      <c r="AU260" s="200" t="s">
        <v>86</v>
      </c>
      <c r="AY260" s="18" t="s">
        <v>155</v>
      </c>
      <c r="BE260" s="201">
        <f>IF(N260="základní",J260,0)</f>
        <v>0</v>
      </c>
      <c r="BF260" s="201">
        <f>IF(N260="snížená",J260,0)</f>
        <v>0</v>
      </c>
      <c r="BG260" s="201">
        <f>IF(N260="zákl. přenesená",J260,0)</f>
        <v>0</v>
      </c>
      <c r="BH260" s="201">
        <f>IF(N260="sníž. přenesená",J260,0)</f>
        <v>0</v>
      </c>
      <c r="BI260" s="201">
        <f>IF(N260="nulová",J260,0)</f>
        <v>0</v>
      </c>
      <c r="BJ260" s="18" t="s">
        <v>84</v>
      </c>
      <c r="BK260" s="201">
        <f>ROUND(I260*H260,2)</f>
        <v>0</v>
      </c>
      <c r="BL260" s="18" t="s">
        <v>161</v>
      </c>
      <c r="BM260" s="200" t="s">
        <v>545</v>
      </c>
    </row>
    <row r="261" spans="2:51" s="13" customFormat="1" ht="12">
      <c r="B261" s="202"/>
      <c r="C261" s="203"/>
      <c r="D261" s="204" t="s">
        <v>163</v>
      </c>
      <c r="E261" s="205" t="s">
        <v>1</v>
      </c>
      <c r="F261" s="206" t="s">
        <v>546</v>
      </c>
      <c r="G261" s="203"/>
      <c r="H261" s="207">
        <v>13.07</v>
      </c>
      <c r="I261" s="208"/>
      <c r="J261" s="203"/>
      <c r="K261" s="203"/>
      <c r="L261" s="209"/>
      <c r="M261" s="210"/>
      <c r="N261" s="211"/>
      <c r="O261" s="211"/>
      <c r="P261" s="211"/>
      <c r="Q261" s="211"/>
      <c r="R261" s="211"/>
      <c r="S261" s="211"/>
      <c r="T261" s="212"/>
      <c r="AT261" s="213" t="s">
        <v>163</v>
      </c>
      <c r="AU261" s="213" t="s">
        <v>86</v>
      </c>
      <c r="AV261" s="13" t="s">
        <v>86</v>
      </c>
      <c r="AW261" s="13" t="s">
        <v>32</v>
      </c>
      <c r="AX261" s="13" t="s">
        <v>84</v>
      </c>
      <c r="AY261" s="213" t="s">
        <v>155</v>
      </c>
    </row>
    <row r="262" spans="1:65" s="2" customFormat="1" ht="16.5" customHeight="1">
      <c r="A262" s="35"/>
      <c r="B262" s="36"/>
      <c r="C262" s="188" t="s">
        <v>308</v>
      </c>
      <c r="D262" s="188" t="s">
        <v>157</v>
      </c>
      <c r="E262" s="189" t="s">
        <v>547</v>
      </c>
      <c r="F262" s="190" t="s">
        <v>548</v>
      </c>
      <c r="G262" s="191" t="s">
        <v>160</v>
      </c>
      <c r="H262" s="192">
        <v>13.07</v>
      </c>
      <c r="I262" s="193"/>
      <c r="J262" s="194">
        <f>ROUND(I262*H262,2)</f>
        <v>0</v>
      </c>
      <c r="K262" s="195"/>
      <c r="L262" s="40"/>
      <c r="M262" s="196" t="s">
        <v>1</v>
      </c>
      <c r="N262" s="197" t="s">
        <v>41</v>
      </c>
      <c r="O262" s="72"/>
      <c r="P262" s="198">
        <f>O262*H262</f>
        <v>0</v>
      </c>
      <c r="Q262" s="198">
        <v>0</v>
      </c>
      <c r="R262" s="198">
        <f>Q262*H262</f>
        <v>0</v>
      </c>
      <c r="S262" s="198">
        <v>0</v>
      </c>
      <c r="T262" s="199">
        <f>S262*H262</f>
        <v>0</v>
      </c>
      <c r="U262" s="35"/>
      <c r="V262" s="35"/>
      <c r="W262" s="35"/>
      <c r="X262" s="35"/>
      <c r="Y262" s="35"/>
      <c r="Z262" s="35"/>
      <c r="AA262" s="35"/>
      <c r="AB262" s="35"/>
      <c r="AC262" s="35"/>
      <c r="AD262" s="35"/>
      <c r="AE262" s="35"/>
      <c r="AR262" s="200" t="s">
        <v>161</v>
      </c>
      <c r="AT262" s="200" t="s">
        <v>157</v>
      </c>
      <c r="AU262" s="200" t="s">
        <v>86</v>
      </c>
      <c r="AY262" s="18" t="s">
        <v>155</v>
      </c>
      <c r="BE262" s="201">
        <f>IF(N262="základní",J262,0)</f>
        <v>0</v>
      </c>
      <c r="BF262" s="201">
        <f>IF(N262="snížená",J262,0)</f>
        <v>0</v>
      </c>
      <c r="BG262" s="201">
        <f>IF(N262="zákl. přenesená",J262,0)</f>
        <v>0</v>
      </c>
      <c r="BH262" s="201">
        <f>IF(N262="sníž. přenesená",J262,0)</f>
        <v>0</v>
      </c>
      <c r="BI262" s="201">
        <f>IF(N262="nulová",J262,0)</f>
        <v>0</v>
      </c>
      <c r="BJ262" s="18" t="s">
        <v>84</v>
      </c>
      <c r="BK262" s="201">
        <f>ROUND(I262*H262,2)</f>
        <v>0</v>
      </c>
      <c r="BL262" s="18" t="s">
        <v>161</v>
      </c>
      <c r="BM262" s="200" t="s">
        <v>549</v>
      </c>
    </row>
    <row r="263" spans="1:65" s="2" customFormat="1" ht="24.15" customHeight="1">
      <c r="A263" s="35"/>
      <c r="B263" s="36"/>
      <c r="C263" s="188" t="s">
        <v>312</v>
      </c>
      <c r="D263" s="188" t="s">
        <v>157</v>
      </c>
      <c r="E263" s="189" t="s">
        <v>550</v>
      </c>
      <c r="F263" s="190" t="s">
        <v>551</v>
      </c>
      <c r="G263" s="191" t="s">
        <v>258</v>
      </c>
      <c r="H263" s="192">
        <v>0.216</v>
      </c>
      <c r="I263" s="193"/>
      <c r="J263" s="194">
        <f>ROUND(I263*H263,2)</f>
        <v>0</v>
      </c>
      <c r="K263" s="195"/>
      <c r="L263" s="40"/>
      <c r="M263" s="196" t="s">
        <v>1</v>
      </c>
      <c r="N263" s="197" t="s">
        <v>41</v>
      </c>
      <c r="O263" s="72"/>
      <c r="P263" s="198">
        <f>O263*H263</f>
        <v>0</v>
      </c>
      <c r="Q263" s="198">
        <v>1.05291</v>
      </c>
      <c r="R263" s="198">
        <f>Q263*H263</f>
        <v>0.22742856</v>
      </c>
      <c r="S263" s="198">
        <v>0</v>
      </c>
      <c r="T263" s="199">
        <f>S263*H263</f>
        <v>0</v>
      </c>
      <c r="U263" s="35"/>
      <c r="V263" s="35"/>
      <c r="W263" s="35"/>
      <c r="X263" s="35"/>
      <c r="Y263" s="35"/>
      <c r="Z263" s="35"/>
      <c r="AA263" s="35"/>
      <c r="AB263" s="35"/>
      <c r="AC263" s="35"/>
      <c r="AD263" s="35"/>
      <c r="AE263" s="35"/>
      <c r="AR263" s="200" t="s">
        <v>161</v>
      </c>
      <c r="AT263" s="200" t="s">
        <v>157</v>
      </c>
      <c r="AU263" s="200" t="s">
        <v>86</v>
      </c>
      <c r="AY263" s="18" t="s">
        <v>155</v>
      </c>
      <c r="BE263" s="201">
        <f>IF(N263="základní",J263,0)</f>
        <v>0</v>
      </c>
      <c r="BF263" s="201">
        <f>IF(N263="snížená",J263,0)</f>
        <v>0</v>
      </c>
      <c r="BG263" s="201">
        <f>IF(N263="zákl. přenesená",J263,0)</f>
        <v>0</v>
      </c>
      <c r="BH263" s="201">
        <f>IF(N263="sníž. přenesená",J263,0)</f>
        <v>0</v>
      </c>
      <c r="BI263" s="201">
        <f>IF(N263="nulová",J263,0)</f>
        <v>0</v>
      </c>
      <c r="BJ263" s="18" t="s">
        <v>84</v>
      </c>
      <c r="BK263" s="201">
        <f>ROUND(I263*H263,2)</f>
        <v>0</v>
      </c>
      <c r="BL263" s="18" t="s">
        <v>161</v>
      </c>
      <c r="BM263" s="200" t="s">
        <v>552</v>
      </c>
    </row>
    <row r="264" spans="2:51" s="13" customFormat="1" ht="12">
      <c r="B264" s="202"/>
      <c r="C264" s="203"/>
      <c r="D264" s="204" t="s">
        <v>163</v>
      </c>
      <c r="E264" s="205" t="s">
        <v>1</v>
      </c>
      <c r="F264" s="206" t="s">
        <v>553</v>
      </c>
      <c r="G264" s="203"/>
      <c r="H264" s="207">
        <v>0.216</v>
      </c>
      <c r="I264" s="208"/>
      <c r="J264" s="203"/>
      <c r="K264" s="203"/>
      <c r="L264" s="209"/>
      <c r="M264" s="210"/>
      <c r="N264" s="211"/>
      <c r="O264" s="211"/>
      <c r="P264" s="211"/>
      <c r="Q264" s="211"/>
      <c r="R264" s="211"/>
      <c r="S264" s="211"/>
      <c r="T264" s="212"/>
      <c r="AT264" s="213" t="s">
        <v>163</v>
      </c>
      <c r="AU264" s="213" t="s">
        <v>86</v>
      </c>
      <c r="AV264" s="13" t="s">
        <v>86</v>
      </c>
      <c r="AW264" s="13" t="s">
        <v>32</v>
      </c>
      <c r="AX264" s="13" t="s">
        <v>84</v>
      </c>
      <c r="AY264" s="213" t="s">
        <v>155</v>
      </c>
    </row>
    <row r="265" spans="1:65" s="2" customFormat="1" ht="16.5" customHeight="1">
      <c r="A265" s="35"/>
      <c r="B265" s="36"/>
      <c r="C265" s="188" t="s">
        <v>323</v>
      </c>
      <c r="D265" s="188" t="s">
        <v>157</v>
      </c>
      <c r="E265" s="189" t="s">
        <v>554</v>
      </c>
      <c r="F265" s="190" t="s">
        <v>555</v>
      </c>
      <c r="G265" s="191" t="s">
        <v>176</v>
      </c>
      <c r="H265" s="192">
        <v>40</v>
      </c>
      <c r="I265" s="193"/>
      <c r="J265" s="194">
        <f>ROUND(I265*H265,2)</f>
        <v>0</v>
      </c>
      <c r="K265" s="195"/>
      <c r="L265" s="40"/>
      <c r="M265" s="196" t="s">
        <v>1</v>
      </c>
      <c r="N265" s="197" t="s">
        <v>41</v>
      </c>
      <c r="O265" s="72"/>
      <c r="P265" s="198">
        <f>O265*H265</f>
        <v>0</v>
      </c>
      <c r="Q265" s="198">
        <v>0.03465</v>
      </c>
      <c r="R265" s="198">
        <f>Q265*H265</f>
        <v>1.3860000000000001</v>
      </c>
      <c r="S265" s="198">
        <v>0</v>
      </c>
      <c r="T265" s="199">
        <f>S265*H265</f>
        <v>0</v>
      </c>
      <c r="U265" s="35"/>
      <c r="V265" s="35"/>
      <c r="W265" s="35"/>
      <c r="X265" s="35"/>
      <c r="Y265" s="35"/>
      <c r="Z265" s="35"/>
      <c r="AA265" s="35"/>
      <c r="AB265" s="35"/>
      <c r="AC265" s="35"/>
      <c r="AD265" s="35"/>
      <c r="AE265" s="35"/>
      <c r="AR265" s="200" t="s">
        <v>161</v>
      </c>
      <c r="AT265" s="200" t="s">
        <v>157</v>
      </c>
      <c r="AU265" s="200" t="s">
        <v>86</v>
      </c>
      <c r="AY265" s="18" t="s">
        <v>155</v>
      </c>
      <c r="BE265" s="201">
        <f>IF(N265="základní",J265,0)</f>
        <v>0</v>
      </c>
      <c r="BF265" s="201">
        <f>IF(N265="snížená",J265,0)</f>
        <v>0</v>
      </c>
      <c r="BG265" s="201">
        <f>IF(N265="zákl. přenesená",J265,0)</f>
        <v>0</v>
      </c>
      <c r="BH265" s="201">
        <f>IF(N265="sníž. přenesená",J265,0)</f>
        <v>0</v>
      </c>
      <c r="BI265" s="201">
        <f>IF(N265="nulová",J265,0)</f>
        <v>0</v>
      </c>
      <c r="BJ265" s="18" t="s">
        <v>84</v>
      </c>
      <c r="BK265" s="201">
        <f>ROUND(I265*H265,2)</f>
        <v>0</v>
      </c>
      <c r="BL265" s="18" t="s">
        <v>161</v>
      </c>
      <c r="BM265" s="200" t="s">
        <v>556</v>
      </c>
    </row>
    <row r="266" spans="2:51" s="13" customFormat="1" ht="12">
      <c r="B266" s="202"/>
      <c r="C266" s="203"/>
      <c r="D266" s="204" t="s">
        <v>163</v>
      </c>
      <c r="E266" s="205" t="s">
        <v>1</v>
      </c>
      <c r="F266" s="206" t="s">
        <v>557</v>
      </c>
      <c r="G266" s="203"/>
      <c r="H266" s="207">
        <v>40</v>
      </c>
      <c r="I266" s="208"/>
      <c r="J266" s="203"/>
      <c r="K266" s="203"/>
      <c r="L266" s="209"/>
      <c r="M266" s="210"/>
      <c r="N266" s="211"/>
      <c r="O266" s="211"/>
      <c r="P266" s="211"/>
      <c r="Q266" s="211"/>
      <c r="R266" s="211"/>
      <c r="S266" s="211"/>
      <c r="T266" s="212"/>
      <c r="AT266" s="213" t="s">
        <v>163</v>
      </c>
      <c r="AU266" s="213" t="s">
        <v>86</v>
      </c>
      <c r="AV266" s="13" t="s">
        <v>86</v>
      </c>
      <c r="AW266" s="13" t="s">
        <v>32</v>
      </c>
      <c r="AX266" s="13" t="s">
        <v>84</v>
      </c>
      <c r="AY266" s="213" t="s">
        <v>155</v>
      </c>
    </row>
    <row r="267" spans="1:65" s="2" customFormat="1" ht="16.5" customHeight="1">
      <c r="A267" s="35"/>
      <c r="B267" s="36"/>
      <c r="C267" s="252" t="s">
        <v>327</v>
      </c>
      <c r="D267" s="252" t="s">
        <v>458</v>
      </c>
      <c r="E267" s="253" t="s">
        <v>558</v>
      </c>
      <c r="F267" s="254" t="s">
        <v>559</v>
      </c>
      <c r="G267" s="255" t="s">
        <v>176</v>
      </c>
      <c r="H267" s="256">
        <v>40.4</v>
      </c>
      <c r="I267" s="257"/>
      <c r="J267" s="258">
        <f>ROUND(I267*H267,2)</f>
        <v>0</v>
      </c>
      <c r="K267" s="259"/>
      <c r="L267" s="260"/>
      <c r="M267" s="261" t="s">
        <v>1</v>
      </c>
      <c r="N267" s="262" t="s">
        <v>41</v>
      </c>
      <c r="O267" s="72"/>
      <c r="P267" s="198">
        <f>O267*H267</f>
        <v>0</v>
      </c>
      <c r="Q267" s="198">
        <v>0.12</v>
      </c>
      <c r="R267" s="198">
        <f>Q267*H267</f>
        <v>4.848</v>
      </c>
      <c r="S267" s="198">
        <v>0</v>
      </c>
      <c r="T267" s="199">
        <f>S267*H267</f>
        <v>0</v>
      </c>
      <c r="U267" s="35"/>
      <c r="V267" s="35"/>
      <c r="W267" s="35"/>
      <c r="X267" s="35"/>
      <c r="Y267" s="35"/>
      <c r="Z267" s="35"/>
      <c r="AA267" s="35"/>
      <c r="AB267" s="35"/>
      <c r="AC267" s="35"/>
      <c r="AD267" s="35"/>
      <c r="AE267" s="35"/>
      <c r="AR267" s="200" t="s">
        <v>218</v>
      </c>
      <c r="AT267" s="200" t="s">
        <v>458</v>
      </c>
      <c r="AU267" s="200" t="s">
        <v>86</v>
      </c>
      <c r="AY267" s="18" t="s">
        <v>155</v>
      </c>
      <c r="BE267" s="201">
        <f>IF(N267="základní",J267,0)</f>
        <v>0</v>
      </c>
      <c r="BF267" s="201">
        <f>IF(N267="snížená",J267,0)</f>
        <v>0</v>
      </c>
      <c r="BG267" s="201">
        <f>IF(N267="zákl. přenesená",J267,0)</f>
        <v>0</v>
      </c>
      <c r="BH267" s="201">
        <f>IF(N267="sníž. přenesená",J267,0)</f>
        <v>0</v>
      </c>
      <c r="BI267" s="201">
        <f>IF(N267="nulová",J267,0)</f>
        <v>0</v>
      </c>
      <c r="BJ267" s="18" t="s">
        <v>84</v>
      </c>
      <c r="BK267" s="201">
        <f>ROUND(I267*H267,2)</f>
        <v>0</v>
      </c>
      <c r="BL267" s="18" t="s">
        <v>161</v>
      </c>
      <c r="BM267" s="200" t="s">
        <v>560</v>
      </c>
    </row>
    <row r="268" spans="2:51" s="13" customFormat="1" ht="12">
      <c r="B268" s="202"/>
      <c r="C268" s="203"/>
      <c r="D268" s="204" t="s">
        <v>163</v>
      </c>
      <c r="E268" s="203"/>
      <c r="F268" s="206" t="s">
        <v>561</v>
      </c>
      <c r="G268" s="203"/>
      <c r="H268" s="207">
        <v>40.4</v>
      </c>
      <c r="I268" s="208"/>
      <c r="J268" s="203"/>
      <c r="K268" s="203"/>
      <c r="L268" s="209"/>
      <c r="M268" s="210"/>
      <c r="N268" s="211"/>
      <c r="O268" s="211"/>
      <c r="P268" s="211"/>
      <c r="Q268" s="211"/>
      <c r="R268" s="211"/>
      <c r="S268" s="211"/>
      <c r="T268" s="212"/>
      <c r="AT268" s="213" t="s">
        <v>163</v>
      </c>
      <c r="AU268" s="213" t="s">
        <v>86</v>
      </c>
      <c r="AV268" s="13" t="s">
        <v>86</v>
      </c>
      <c r="AW268" s="13" t="s">
        <v>4</v>
      </c>
      <c r="AX268" s="13" t="s">
        <v>84</v>
      </c>
      <c r="AY268" s="213" t="s">
        <v>155</v>
      </c>
    </row>
    <row r="269" spans="1:65" s="2" customFormat="1" ht="24.15" customHeight="1">
      <c r="A269" s="35"/>
      <c r="B269" s="36"/>
      <c r="C269" s="188" t="s">
        <v>331</v>
      </c>
      <c r="D269" s="188" t="s">
        <v>157</v>
      </c>
      <c r="E269" s="189" t="s">
        <v>562</v>
      </c>
      <c r="F269" s="190" t="s">
        <v>563</v>
      </c>
      <c r="G269" s="191" t="s">
        <v>176</v>
      </c>
      <c r="H269" s="192">
        <v>34.6</v>
      </c>
      <c r="I269" s="193"/>
      <c r="J269" s="194">
        <f>ROUND(I269*H269,2)</f>
        <v>0</v>
      </c>
      <c r="K269" s="195"/>
      <c r="L269" s="40"/>
      <c r="M269" s="196" t="s">
        <v>1</v>
      </c>
      <c r="N269" s="197" t="s">
        <v>41</v>
      </c>
      <c r="O269" s="72"/>
      <c r="P269" s="198">
        <f>O269*H269</f>
        <v>0</v>
      </c>
      <c r="Q269" s="198">
        <v>0.11046</v>
      </c>
      <c r="R269" s="198">
        <f>Q269*H269</f>
        <v>3.8219160000000003</v>
      </c>
      <c r="S269" s="198">
        <v>0</v>
      </c>
      <c r="T269" s="199">
        <f>S269*H269</f>
        <v>0</v>
      </c>
      <c r="U269" s="35"/>
      <c r="V269" s="35"/>
      <c r="W269" s="35"/>
      <c r="X269" s="35"/>
      <c r="Y269" s="35"/>
      <c r="Z269" s="35"/>
      <c r="AA269" s="35"/>
      <c r="AB269" s="35"/>
      <c r="AC269" s="35"/>
      <c r="AD269" s="35"/>
      <c r="AE269" s="35"/>
      <c r="AR269" s="200" t="s">
        <v>161</v>
      </c>
      <c r="AT269" s="200" t="s">
        <v>157</v>
      </c>
      <c r="AU269" s="200" t="s">
        <v>86</v>
      </c>
      <c r="AY269" s="18" t="s">
        <v>155</v>
      </c>
      <c r="BE269" s="201">
        <f>IF(N269="základní",J269,0)</f>
        <v>0</v>
      </c>
      <c r="BF269" s="201">
        <f>IF(N269="snížená",J269,0)</f>
        <v>0</v>
      </c>
      <c r="BG269" s="201">
        <f>IF(N269="zákl. přenesená",J269,0)</f>
        <v>0</v>
      </c>
      <c r="BH269" s="201">
        <f>IF(N269="sníž. přenesená",J269,0)</f>
        <v>0</v>
      </c>
      <c r="BI269" s="201">
        <f>IF(N269="nulová",J269,0)</f>
        <v>0</v>
      </c>
      <c r="BJ269" s="18" t="s">
        <v>84</v>
      </c>
      <c r="BK269" s="201">
        <f>ROUND(I269*H269,2)</f>
        <v>0</v>
      </c>
      <c r="BL269" s="18" t="s">
        <v>161</v>
      </c>
      <c r="BM269" s="200" t="s">
        <v>564</v>
      </c>
    </row>
    <row r="270" spans="2:51" s="13" customFormat="1" ht="12">
      <c r="B270" s="202"/>
      <c r="C270" s="203"/>
      <c r="D270" s="204" t="s">
        <v>163</v>
      </c>
      <c r="E270" s="205" t="s">
        <v>1</v>
      </c>
      <c r="F270" s="206" t="s">
        <v>565</v>
      </c>
      <c r="G270" s="203"/>
      <c r="H270" s="207">
        <v>34.6</v>
      </c>
      <c r="I270" s="208"/>
      <c r="J270" s="203"/>
      <c r="K270" s="203"/>
      <c r="L270" s="209"/>
      <c r="M270" s="210"/>
      <c r="N270" s="211"/>
      <c r="O270" s="211"/>
      <c r="P270" s="211"/>
      <c r="Q270" s="211"/>
      <c r="R270" s="211"/>
      <c r="S270" s="211"/>
      <c r="T270" s="212"/>
      <c r="AT270" s="213" t="s">
        <v>163</v>
      </c>
      <c r="AU270" s="213" t="s">
        <v>86</v>
      </c>
      <c r="AV270" s="13" t="s">
        <v>86</v>
      </c>
      <c r="AW270" s="13" t="s">
        <v>32</v>
      </c>
      <c r="AX270" s="13" t="s">
        <v>84</v>
      </c>
      <c r="AY270" s="213" t="s">
        <v>155</v>
      </c>
    </row>
    <row r="271" spans="1:65" s="2" customFormat="1" ht="16.5" customHeight="1">
      <c r="A271" s="35"/>
      <c r="B271" s="36"/>
      <c r="C271" s="188" t="s">
        <v>335</v>
      </c>
      <c r="D271" s="188" t="s">
        <v>157</v>
      </c>
      <c r="E271" s="189" t="s">
        <v>566</v>
      </c>
      <c r="F271" s="190" t="s">
        <v>567</v>
      </c>
      <c r="G271" s="191" t="s">
        <v>160</v>
      </c>
      <c r="H271" s="192">
        <v>15.57</v>
      </c>
      <c r="I271" s="193"/>
      <c r="J271" s="194">
        <f>ROUND(I271*H271,2)</f>
        <v>0</v>
      </c>
      <c r="K271" s="195"/>
      <c r="L271" s="40"/>
      <c r="M271" s="196" t="s">
        <v>1</v>
      </c>
      <c r="N271" s="197" t="s">
        <v>41</v>
      </c>
      <c r="O271" s="72"/>
      <c r="P271" s="198">
        <f>O271*H271</f>
        <v>0</v>
      </c>
      <c r="Q271" s="198">
        <v>0.00658</v>
      </c>
      <c r="R271" s="198">
        <f>Q271*H271</f>
        <v>0.1024506</v>
      </c>
      <c r="S271" s="198">
        <v>0</v>
      </c>
      <c r="T271" s="199">
        <f>S271*H271</f>
        <v>0</v>
      </c>
      <c r="U271" s="35"/>
      <c r="V271" s="35"/>
      <c r="W271" s="35"/>
      <c r="X271" s="35"/>
      <c r="Y271" s="35"/>
      <c r="Z271" s="35"/>
      <c r="AA271" s="35"/>
      <c r="AB271" s="35"/>
      <c r="AC271" s="35"/>
      <c r="AD271" s="35"/>
      <c r="AE271" s="35"/>
      <c r="AR271" s="200" t="s">
        <v>161</v>
      </c>
      <c r="AT271" s="200" t="s">
        <v>157</v>
      </c>
      <c r="AU271" s="200" t="s">
        <v>86</v>
      </c>
      <c r="AY271" s="18" t="s">
        <v>155</v>
      </c>
      <c r="BE271" s="201">
        <f>IF(N271="základní",J271,0)</f>
        <v>0</v>
      </c>
      <c r="BF271" s="201">
        <f>IF(N271="snížená",J271,0)</f>
        <v>0</v>
      </c>
      <c r="BG271" s="201">
        <f>IF(N271="zákl. přenesená",J271,0)</f>
        <v>0</v>
      </c>
      <c r="BH271" s="201">
        <f>IF(N271="sníž. přenesená",J271,0)</f>
        <v>0</v>
      </c>
      <c r="BI271" s="201">
        <f>IF(N271="nulová",J271,0)</f>
        <v>0</v>
      </c>
      <c r="BJ271" s="18" t="s">
        <v>84</v>
      </c>
      <c r="BK271" s="201">
        <f>ROUND(I271*H271,2)</f>
        <v>0</v>
      </c>
      <c r="BL271" s="18" t="s">
        <v>161</v>
      </c>
      <c r="BM271" s="200" t="s">
        <v>568</v>
      </c>
    </row>
    <row r="272" spans="2:51" s="13" customFormat="1" ht="12">
      <c r="B272" s="202"/>
      <c r="C272" s="203"/>
      <c r="D272" s="204" t="s">
        <v>163</v>
      </c>
      <c r="E272" s="205" t="s">
        <v>1</v>
      </c>
      <c r="F272" s="206" t="s">
        <v>569</v>
      </c>
      <c r="G272" s="203"/>
      <c r="H272" s="207">
        <v>13.77</v>
      </c>
      <c r="I272" s="208"/>
      <c r="J272" s="203"/>
      <c r="K272" s="203"/>
      <c r="L272" s="209"/>
      <c r="M272" s="210"/>
      <c r="N272" s="211"/>
      <c r="O272" s="211"/>
      <c r="P272" s="211"/>
      <c r="Q272" s="211"/>
      <c r="R272" s="211"/>
      <c r="S272" s="211"/>
      <c r="T272" s="212"/>
      <c r="AT272" s="213" t="s">
        <v>163</v>
      </c>
      <c r="AU272" s="213" t="s">
        <v>86</v>
      </c>
      <c r="AV272" s="13" t="s">
        <v>86</v>
      </c>
      <c r="AW272" s="13" t="s">
        <v>32</v>
      </c>
      <c r="AX272" s="13" t="s">
        <v>76</v>
      </c>
      <c r="AY272" s="213" t="s">
        <v>155</v>
      </c>
    </row>
    <row r="273" spans="2:51" s="13" customFormat="1" ht="12">
      <c r="B273" s="202"/>
      <c r="C273" s="203"/>
      <c r="D273" s="204" t="s">
        <v>163</v>
      </c>
      <c r="E273" s="205" t="s">
        <v>1</v>
      </c>
      <c r="F273" s="206" t="s">
        <v>570</v>
      </c>
      <c r="G273" s="203"/>
      <c r="H273" s="207">
        <v>1.8</v>
      </c>
      <c r="I273" s="208"/>
      <c r="J273" s="203"/>
      <c r="K273" s="203"/>
      <c r="L273" s="209"/>
      <c r="M273" s="210"/>
      <c r="N273" s="211"/>
      <c r="O273" s="211"/>
      <c r="P273" s="211"/>
      <c r="Q273" s="211"/>
      <c r="R273" s="211"/>
      <c r="S273" s="211"/>
      <c r="T273" s="212"/>
      <c r="AT273" s="213" t="s">
        <v>163</v>
      </c>
      <c r="AU273" s="213" t="s">
        <v>86</v>
      </c>
      <c r="AV273" s="13" t="s">
        <v>86</v>
      </c>
      <c r="AW273" s="13" t="s">
        <v>32</v>
      </c>
      <c r="AX273" s="13" t="s">
        <v>76</v>
      </c>
      <c r="AY273" s="213" t="s">
        <v>155</v>
      </c>
    </row>
    <row r="274" spans="2:51" s="16" customFormat="1" ht="12">
      <c r="B274" s="235"/>
      <c r="C274" s="236"/>
      <c r="D274" s="204" t="s">
        <v>163</v>
      </c>
      <c r="E274" s="237" t="s">
        <v>1</v>
      </c>
      <c r="F274" s="238" t="s">
        <v>206</v>
      </c>
      <c r="G274" s="236"/>
      <c r="H274" s="239">
        <v>15.57</v>
      </c>
      <c r="I274" s="240"/>
      <c r="J274" s="236"/>
      <c r="K274" s="236"/>
      <c r="L274" s="241"/>
      <c r="M274" s="242"/>
      <c r="N274" s="243"/>
      <c r="O274" s="243"/>
      <c r="P274" s="243"/>
      <c r="Q274" s="243"/>
      <c r="R274" s="243"/>
      <c r="S274" s="243"/>
      <c r="T274" s="244"/>
      <c r="AT274" s="245" t="s">
        <v>163</v>
      </c>
      <c r="AU274" s="245" t="s">
        <v>86</v>
      </c>
      <c r="AV274" s="16" t="s">
        <v>161</v>
      </c>
      <c r="AW274" s="16" t="s">
        <v>32</v>
      </c>
      <c r="AX274" s="16" t="s">
        <v>84</v>
      </c>
      <c r="AY274" s="245" t="s">
        <v>155</v>
      </c>
    </row>
    <row r="275" spans="1:65" s="2" customFormat="1" ht="16.5" customHeight="1">
      <c r="A275" s="35"/>
      <c r="B275" s="36"/>
      <c r="C275" s="188" t="s">
        <v>339</v>
      </c>
      <c r="D275" s="188" t="s">
        <v>157</v>
      </c>
      <c r="E275" s="189" t="s">
        <v>571</v>
      </c>
      <c r="F275" s="190" t="s">
        <v>572</v>
      </c>
      <c r="G275" s="191" t="s">
        <v>160</v>
      </c>
      <c r="H275" s="192">
        <v>15.57</v>
      </c>
      <c r="I275" s="193"/>
      <c r="J275" s="194">
        <f>ROUND(I275*H275,2)</f>
        <v>0</v>
      </c>
      <c r="K275" s="195"/>
      <c r="L275" s="40"/>
      <c r="M275" s="196" t="s">
        <v>1</v>
      </c>
      <c r="N275" s="197" t="s">
        <v>41</v>
      </c>
      <c r="O275" s="72"/>
      <c r="P275" s="198">
        <f>O275*H275</f>
        <v>0</v>
      </c>
      <c r="Q275" s="198">
        <v>0</v>
      </c>
      <c r="R275" s="198">
        <f>Q275*H275</f>
        <v>0</v>
      </c>
      <c r="S275" s="198">
        <v>0</v>
      </c>
      <c r="T275" s="199">
        <f>S275*H275</f>
        <v>0</v>
      </c>
      <c r="U275" s="35"/>
      <c r="V275" s="35"/>
      <c r="W275" s="35"/>
      <c r="X275" s="35"/>
      <c r="Y275" s="35"/>
      <c r="Z275" s="35"/>
      <c r="AA275" s="35"/>
      <c r="AB275" s="35"/>
      <c r="AC275" s="35"/>
      <c r="AD275" s="35"/>
      <c r="AE275" s="35"/>
      <c r="AR275" s="200" t="s">
        <v>161</v>
      </c>
      <c r="AT275" s="200" t="s">
        <v>157</v>
      </c>
      <c r="AU275" s="200" t="s">
        <v>86</v>
      </c>
      <c r="AY275" s="18" t="s">
        <v>155</v>
      </c>
      <c r="BE275" s="201">
        <f>IF(N275="základní",J275,0)</f>
        <v>0</v>
      </c>
      <c r="BF275" s="201">
        <f>IF(N275="snížená",J275,0)</f>
        <v>0</v>
      </c>
      <c r="BG275" s="201">
        <f>IF(N275="zákl. přenesená",J275,0)</f>
        <v>0</v>
      </c>
      <c r="BH275" s="201">
        <f>IF(N275="sníž. přenesená",J275,0)</f>
        <v>0</v>
      </c>
      <c r="BI275" s="201">
        <f>IF(N275="nulová",J275,0)</f>
        <v>0</v>
      </c>
      <c r="BJ275" s="18" t="s">
        <v>84</v>
      </c>
      <c r="BK275" s="201">
        <f>ROUND(I275*H275,2)</f>
        <v>0</v>
      </c>
      <c r="BL275" s="18" t="s">
        <v>161</v>
      </c>
      <c r="BM275" s="200" t="s">
        <v>573</v>
      </c>
    </row>
    <row r="276" spans="2:63" s="12" customFormat="1" ht="22.8" customHeight="1">
      <c r="B276" s="172"/>
      <c r="C276" s="173"/>
      <c r="D276" s="174" t="s">
        <v>75</v>
      </c>
      <c r="E276" s="186" t="s">
        <v>178</v>
      </c>
      <c r="F276" s="186" t="s">
        <v>574</v>
      </c>
      <c r="G276" s="173"/>
      <c r="H276" s="173"/>
      <c r="I276" s="176"/>
      <c r="J276" s="187">
        <f>BK276</f>
        <v>0</v>
      </c>
      <c r="K276" s="173"/>
      <c r="L276" s="178"/>
      <c r="M276" s="179"/>
      <c r="N276" s="180"/>
      <c r="O276" s="180"/>
      <c r="P276" s="181">
        <f>SUM(P277:P288)</f>
        <v>0</v>
      </c>
      <c r="Q276" s="180"/>
      <c r="R276" s="181">
        <f>SUM(R277:R288)</f>
        <v>149.16352</v>
      </c>
      <c r="S276" s="180"/>
      <c r="T276" s="182">
        <f>SUM(T277:T288)</f>
        <v>0</v>
      </c>
      <c r="AR276" s="183" t="s">
        <v>84</v>
      </c>
      <c r="AT276" s="184" t="s">
        <v>75</v>
      </c>
      <c r="AU276" s="184" t="s">
        <v>84</v>
      </c>
      <c r="AY276" s="183" t="s">
        <v>155</v>
      </c>
      <c r="BK276" s="185">
        <f>SUM(BK277:BK288)</f>
        <v>0</v>
      </c>
    </row>
    <row r="277" spans="1:65" s="2" customFormat="1" ht="24.15" customHeight="1">
      <c r="A277" s="35"/>
      <c r="B277" s="36"/>
      <c r="C277" s="188" t="s">
        <v>345</v>
      </c>
      <c r="D277" s="188" t="s">
        <v>157</v>
      </c>
      <c r="E277" s="189" t="s">
        <v>575</v>
      </c>
      <c r="F277" s="190" t="s">
        <v>576</v>
      </c>
      <c r="G277" s="191" t="s">
        <v>160</v>
      </c>
      <c r="H277" s="192">
        <v>247</v>
      </c>
      <c r="I277" s="193"/>
      <c r="J277" s="194">
        <f>ROUND(I277*H277,2)</f>
        <v>0</v>
      </c>
      <c r="K277" s="195"/>
      <c r="L277" s="40"/>
      <c r="M277" s="196" t="s">
        <v>1</v>
      </c>
      <c r="N277" s="197" t="s">
        <v>41</v>
      </c>
      <c r="O277" s="72"/>
      <c r="P277" s="198">
        <f>O277*H277</f>
        <v>0</v>
      </c>
      <c r="Q277" s="198">
        <v>0.106</v>
      </c>
      <c r="R277" s="198">
        <f>Q277*H277</f>
        <v>26.182</v>
      </c>
      <c r="S277" s="198">
        <v>0</v>
      </c>
      <c r="T277" s="199">
        <f>S277*H277</f>
        <v>0</v>
      </c>
      <c r="U277" s="35"/>
      <c r="V277" s="35"/>
      <c r="W277" s="35"/>
      <c r="X277" s="35"/>
      <c r="Y277" s="35"/>
      <c r="Z277" s="35"/>
      <c r="AA277" s="35"/>
      <c r="AB277" s="35"/>
      <c r="AC277" s="35"/>
      <c r="AD277" s="35"/>
      <c r="AE277" s="35"/>
      <c r="AR277" s="200" t="s">
        <v>161</v>
      </c>
      <c r="AT277" s="200" t="s">
        <v>157</v>
      </c>
      <c r="AU277" s="200" t="s">
        <v>86</v>
      </c>
      <c r="AY277" s="18" t="s">
        <v>155</v>
      </c>
      <c r="BE277" s="201">
        <f>IF(N277="základní",J277,0)</f>
        <v>0</v>
      </c>
      <c r="BF277" s="201">
        <f>IF(N277="snížená",J277,0)</f>
        <v>0</v>
      </c>
      <c r="BG277" s="201">
        <f>IF(N277="zákl. přenesená",J277,0)</f>
        <v>0</v>
      </c>
      <c r="BH277" s="201">
        <f>IF(N277="sníž. přenesená",J277,0)</f>
        <v>0</v>
      </c>
      <c r="BI277" s="201">
        <f>IF(N277="nulová",J277,0)</f>
        <v>0</v>
      </c>
      <c r="BJ277" s="18" t="s">
        <v>84</v>
      </c>
      <c r="BK277" s="201">
        <f>ROUND(I277*H277,2)</f>
        <v>0</v>
      </c>
      <c r="BL277" s="18" t="s">
        <v>161</v>
      </c>
      <c r="BM277" s="200" t="s">
        <v>577</v>
      </c>
    </row>
    <row r="278" spans="1:65" s="2" customFormat="1" ht="24.15" customHeight="1">
      <c r="A278" s="35"/>
      <c r="B278" s="36"/>
      <c r="C278" s="188" t="s">
        <v>353</v>
      </c>
      <c r="D278" s="188" t="s">
        <v>157</v>
      </c>
      <c r="E278" s="189" t="s">
        <v>578</v>
      </c>
      <c r="F278" s="190" t="s">
        <v>579</v>
      </c>
      <c r="G278" s="191" t="s">
        <v>160</v>
      </c>
      <c r="H278" s="192">
        <v>247</v>
      </c>
      <c r="I278" s="193"/>
      <c r="J278" s="194">
        <f>ROUND(I278*H278,2)</f>
        <v>0</v>
      </c>
      <c r="K278" s="195"/>
      <c r="L278" s="40"/>
      <c r="M278" s="196" t="s">
        <v>1</v>
      </c>
      <c r="N278" s="197" t="s">
        <v>41</v>
      </c>
      <c r="O278" s="72"/>
      <c r="P278" s="198">
        <f>O278*H278</f>
        <v>0</v>
      </c>
      <c r="Q278" s="198">
        <v>0.197</v>
      </c>
      <c r="R278" s="198">
        <f>Q278*H278</f>
        <v>48.659</v>
      </c>
      <c r="S278" s="198">
        <v>0</v>
      </c>
      <c r="T278" s="199">
        <f>S278*H278</f>
        <v>0</v>
      </c>
      <c r="U278" s="35"/>
      <c r="V278" s="35"/>
      <c r="W278" s="35"/>
      <c r="X278" s="35"/>
      <c r="Y278" s="35"/>
      <c r="Z278" s="35"/>
      <c r="AA278" s="35"/>
      <c r="AB278" s="35"/>
      <c r="AC278" s="35"/>
      <c r="AD278" s="35"/>
      <c r="AE278" s="35"/>
      <c r="AR278" s="200" t="s">
        <v>161</v>
      </c>
      <c r="AT278" s="200" t="s">
        <v>157</v>
      </c>
      <c r="AU278" s="200" t="s">
        <v>86</v>
      </c>
      <c r="AY278" s="18" t="s">
        <v>155</v>
      </c>
      <c r="BE278" s="201">
        <f>IF(N278="základní",J278,0)</f>
        <v>0</v>
      </c>
      <c r="BF278" s="201">
        <f>IF(N278="snížená",J278,0)</f>
        <v>0</v>
      </c>
      <c r="BG278" s="201">
        <f>IF(N278="zákl. přenesená",J278,0)</f>
        <v>0</v>
      </c>
      <c r="BH278" s="201">
        <f>IF(N278="sníž. přenesená",J278,0)</f>
        <v>0</v>
      </c>
      <c r="BI278" s="201">
        <f>IF(N278="nulová",J278,0)</f>
        <v>0</v>
      </c>
      <c r="BJ278" s="18" t="s">
        <v>84</v>
      </c>
      <c r="BK278" s="201">
        <f>ROUND(I278*H278,2)</f>
        <v>0</v>
      </c>
      <c r="BL278" s="18" t="s">
        <v>161</v>
      </c>
      <c r="BM278" s="200" t="s">
        <v>580</v>
      </c>
    </row>
    <row r="279" spans="1:65" s="2" customFormat="1" ht="24.15" customHeight="1">
      <c r="A279" s="35"/>
      <c r="B279" s="36"/>
      <c r="C279" s="188" t="s">
        <v>358</v>
      </c>
      <c r="D279" s="188" t="s">
        <v>157</v>
      </c>
      <c r="E279" s="189" t="s">
        <v>581</v>
      </c>
      <c r="F279" s="190" t="s">
        <v>582</v>
      </c>
      <c r="G279" s="191" t="s">
        <v>160</v>
      </c>
      <c r="H279" s="192">
        <v>7.68</v>
      </c>
      <c r="I279" s="193"/>
      <c r="J279" s="194">
        <f>ROUND(I279*H279,2)</f>
        <v>0</v>
      </c>
      <c r="K279" s="195"/>
      <c r="L279" s="40"/>
      <c r="M279" s="196" t="s">
        <v>1</v>
      </c>
      <c r="N279" s="197" t="s">
        <v>41</v>
      </c>
      <c r="O279" s="72"/>
      <c r="P279" s="198">
        <f>O279*H279</f>
        <v>0</v>
      </c>
      <c r="Q279" s="198">
        <v>0.396</v>
      </c>
      <c r="R279" s="198">
        <f>Q279*H279</f>
        <v>3.04128</v>
      </c>
      <c r="S279" s="198">
        <v>0</v>
      </c>
      <c r="T279" s="199">
        <f>S279*H279</f>
        <v>0</v>
      </c>
      <c r="U279" s="35"/>
      <c r="V279" s="35"/>
      <c r="W279" s="35"/>
      <c r="X279" s="35"/>
      <c r="Y279" s="35"/>
      <c r="Z279" s="35"/>
      <c r="AA279" s="35"/>
      <c r="AB279" s="35"/>
      <c r="AC279" s="35"/>
      <c r="AD279" s="35"/>
      <c r="AE279" s="35"/>
      <c r="AR279" s="200" t="s">
        <v>161</v>
      </c>
      <c r="AT279" s="200" t="s">
        <v>157</v>
      </c>
      <c r="AU279" s="200" t="s">
        <v>86</v>
      </c>
      <c r="AY279" s="18" t="s">
        <v>155</v>
      </c>
      <c r="BE279" s="201">
        <f>IF(N279="základní",J279,0)</f>
        <v>0</v>
      </c>
      <c r="BF279" s="201">
        <f>IF(N279="snížená",J279,0)</f>
        <v>0</v>
      </c>
      <c r="BG279" s="201">
        <f>IF(N279="zákl. přenesená",J279,0)</f>
        <v>0</v>
      </c>
      <c r="BH279" s="201">
        <f>IF(N279="sníž. přenesená",J279,0)</f>
        <v>0</v>
      </c>
      <c r="BI279" s="201">
        <f>IF(N279="nulová",J279,0)</f>
        <v>0</v>
      </c>
      <c r="BJ279" s="18" t="s">
        <v>84</v>
      </c>
      <c r="BK279" s="201">
        <f>ROUND(I279*H279,2)</f>
        <v>0</v>
      </c>
      <c r="BL279" s="18" t="s">
        <v>161</v>
      </c>
      <c r="BM279" s="200" t="s">
        <v>583</v>
      </c>
    </row>
    <row r="280" spans="2:51" s="14" customFormat="1" ht="12">
      <c r="B280" s="214"/>
      <c r="C280" s="215"/>
      <c r="D280" s="204" t="s">
        <v>163</v>
      </c>
      <c r="E280" s="216" t="s">
        <v>1</v>
      </c>
      <c r="F280" s="217" t="s">
        <v>584</v>
      </c>
      <c r="G280" s="215"/>
      <c r="H280" s="216" t="s">
        <v>1</v>
      </c>
      <c r="I280" s="218"/>
      <c r="J280" s="215"/>
      <c r="K280" s="215"/>
      <c r="L280" s="219"/>
      <c r="M280" s="220"/>
      <c r="N280" s="221"/>
      <c r="O280" s="221"/>
      <c r="P280" s="221"/>
      <c r="Q280" s="221"/>
      <c r="R280" s="221"/>
      <c r="S280" s="221"/>
      <c r="T280" s="222"/>
      <c r="AT280" s="223" t="s">
        <v>163</v>
      </c>
      <c r="AU280" s="223" t="s">
        <v>86</v>
      </c>
      <c r="AV280" s="14" t="s">
        <v>84</v>
      </c>
      <c r="AW280" s="14" t="s">
        <v>32</v>
      </c>
      <c r="AX280" s="14" t="s">
        <v>76</v>
      </c>
      <c r="AY280" s="223" t="s">
        <v>155</v>
      </c>
    </row>
    <row r="281" spans="2:51" s="13" customFormat="1" ht="12">
      <c r="B281" s="202"/>
      <c r="C281" s="203"/>
      <c r="D281" s="204" t="s">
        <v>163</v>
      </c>
      <c r="E281" s="205" t="s">
        <v>1</v>
      </c>
      <c r="F281" s="206" t="s">
        <v>585</v>
      </c>
      <c r="G281" s="203"/>
      <c r="H281" s="207">
        <v>7.68</v>
      </c>
      <c r="I281" s="208"/>
      <c r="J281" s="203"/>
      <c r="K281" s="203"/>
      <c r="L281" s="209"/>
      <c r="M281" s="210"/>
      <c r="N281" s="211"/>
      <c r="O281" s="211"/>
      <c r="P281" s="211"/>
      <c r="Q281" s="211"/>
      <c r="R281" s="211"/>
      <c r="S281" s="211"/>
      <c r="T281" s="212"/>
      <c r="AT281" s="213" t="s">
        <v>163</v>
      </c>
      <c r="AU281" s="213" t="s">
        <v>86</v>
      </c>
      <c r="AV281" s="13" t="s">
        <v>86</v>
      </c>
      <c r="AW281" s="13" t="s">
        <v>32</v>
      </c>
      <c r="AX281" s="13" t="s">
        <v>84</v>
      </c>
      <c r="AY281" s="213" t="s">
        <v>155</v>
      </c>
    </row>
    <row r="282" spans="1:65" s="2" customFormat="1" ht="24.15" customHeight="1">
      <c r="A282" s="35"/>
      <c r="B282" s="36"/>
      <c r="C282" s="188" t="s">
        <v>364</v>
      </c>
      <c r="D282" s="188" t="s">
        <v>157</v>
      </c>
      <c r="E282" s="189" t="s">
        <v>586</v>
      </c>
      <c r="F282" s="190" t="s">
        <v>587</v>
      </c>
      <c r="G282" s="191" t="s">
        <v>160</v>
      </c>
      <c r="H282" s="192">
        <v>4</v>
      </c>
      <c r="I282" s="193"/>
      <c r="J282" s="194">
        <f>ROUND(I282*H282,2)</f>
        <v>0</v>
      </c>
      <c r="K282" s="195"/>
      <c r="L282" s="40"/>
      <c r="M282" s="196" t="s">
        <v>1</v>
      </c>
      <c r="N282" s="197" t="s">
        <v>41</v>
      </c>
      <c r="O282" s="72"/>
      <c r="P282" s="198">
        <f>O282*H282</f>
        <v>0</v>
      </c>
      <c r="Q282" s="198">
        <v>0.46</v>
      </c>
      <c r="R282" s="198">
        <f>Q282*H282</f>
        <v>1.84</v>
      </c>
      <c r="S282" s="198">
        <v>0</v>
      </c>
      <c r="T282" s="199">
        <f>S282*H282</f>
        <v>0</v>
      </c>
      <c r="U282" s="35"/>
      <c r="V282" s="35"/>
      <c r="W282" s="35"/>
      <c r="X282" s="35"/>
      <c r="Y282" s="35"/>
      <c r="Z282" s="35"/>
      <c r="AA282" s="35"/>
      <c r="AB282" s="35"/>
      <c r="AC282" s="35"/>
      <c r="AD282" s="35"/>
      <c r="AE282" s="35"/>
      <c r="AR282" s="200" t="s">
        <v>161</v>
      </c>
      <c r="AT282" s="200" t="s">
        <v>157</v>
      </c>
      <c r="AU282" s="200" t="s">
        <v>86</v>
      </c>
      <c r="AY282" s="18" t="s">
        <v>155</v>
      </c>
      <c r="BE282" s="201">
        <f>IF(N282="základní",J282,0)</f>
        <v>0</v>
      </c>
      <c r="BF282" s="201">
        <f>IF(N282="snížená",J282,0)</f>
        <v>0</v>
      </c>
      <c r="BG282" s="201">
        <f>IF(N282="zákl. přenesená",J282,0)</f>
        <v>0</v>
      </c>
      <c r="BH282" s="201">
        <f>IF(N282="sníž. přenesená",J282,0)</f>
        <v>0</v>
      </c>
      <c r="BI282" s="201">
        <f>IF(N282="nulová",J282,0)</f>
        <v>0</v>
      </c>
      <c r="BJ282" s="18" t="s">
        <v>84</v>
      </c>
      <c r="BK282" s="201">
        <f>ROUND(I282*H282,2)</f>
        <v>0</v>
      </c>
      <c r="BL282" s="18" t="s">
        <v>161</v>
      </c>
      <c r="BM282" s="200" t="s">
        <v>588</v>
      </c>
    </row>
    <row r="283" spans="1:65" s="2" customFormat="1" ht="24.15" customHeight="1">
      <c r="A283" s="35"/>
      <c r="B283" s="36"/>
      <c r="C283" s="188" t="s">
        <v>373</v>
      </c>
      <c r="D283" s="188" t="s">
        <v>157</v>
      </c>
      <c r="E283" s="189" t="s">
        <v>589</v>
      </c>
      <c r="F283" s="190" t="s">
        <v>590</v>
      </c>
      <c r="G283" s="191" t="s">
        <v>160</v>
      </c>
      <c r="H283" s="192">
        <v>4</v>
      </c>
      <c r="I283" s="193"/>
      <c r="J283" s="194">
        <f>ROUND(I283*H283,2)</f>
        <v>0</v>
      </c>
      <c r="K283" s="195"/>
      <c r="L283" s="40"/>
      <c r="M283" s="196" t="s">
        <v>1</v>
      </c>
      <c r="N283" s="197" t="s">
        <v>41</v>
      </c>
      <c r="O283" s="72"/>
      <c r="P283" s="198">
        <f>O283*H283</f>
        <v>0</v>
      </c>
      <c r="Q283" s="198">
        <v>0.14688</v>
      </c>
      <c r="R283" s="198">
        <f>Q283*H283</f>
        <v>0.58752</v>
      </c>
      <c r="S283" s="198">
        <v>0</v>
      </c>
      <c r="T283" s="199">
        <f>S283*H283</f>
        <v>0</v>
      </c>
      <c r="U283" s="35"/>
      <c r="V283" s="35"/>
      <c r="W283" s="35"/>
      <c r="X283" s="35"/>
      <c r="Y283" s="35"/>
      <c r="Z283" s="35"/>
      <c r="AA283" s="35"/>
      <c r="AB283" s="35"/>
      <c r="AC283" s="35"/>
      <c r="AD283" s="35"/>
      <c r="AE283" s="35"/>
      <c r="AR283" s="200" t="s">
        <v>161</v>
      </c>
      <c r="AT283" s="200" t="s">
        <v>157</v>
      </c>
      <c r="AU283" s="200" t="s">
        <v>86</v>
      </c>
      <c r="AY283" s="18" t="s">
        <v>155</v>
      </c>
      <c r="BE283" s="201">
        <f>IF(N283="základní",J283,0)</f>
        <v>0</v>
      </c>
      <c r="BF283" s="201">
        <f>IF(N283="snížená",J283,0)</f>
        <v>0</v>
      </c>
      <c r="BG283" s="201">
        <f>IF(N283="zákl. přenesená",J283,0)</f>
        <v>0</v>
      </c>
      <c r="BH283" s="201">
        <f>IF(N283="sníž. přenesená",J283,0)</f>
        <v>0</v>
      </c>
      <c r="BI283" s="201">
        <f>IF(N283="nulová",J283,0)</f>
        <v>0</v>
      </c>
      <c r="BJ283" s="18" t="s">
        <v>84</v>
      </c>
      <c r="BK283" s="201">
        <f>ROUND(I283*H283,2)</f>
        <v>0</v>
      </c>
      <c r="BL283" s="18" t="s">
        <v>161</v>
      </c>
      <c r="BM283" s="200" t="s">
        <v>591</v>
      </c>
    </row>
    <row r="284" spans="1:65" s="2" customFormat="1" ht="33" customHeight="1">
      <c r="A284" s="35"/>
      <c r="B284" s="36"/>
      <c r="C284" s="188" t="s">
        <v>380</v>
      </c>
      <c r="D284" s="188" t="s">
        <v>157</v>
      </c>
      <c r="E284" s="189" t="s">
        <v>592</v>
      </c>
      <c r="F284" s="190" t="s">
        <v>593</v>
      </c>
      <c r="G284" s="191" t="s">
        <v>160</v>
      </c>
      <c r="H284" s="192">
        <v>247</v>
      </c>
      <c r="I284" s="193"/>
      <c r="J284" s="194">
        <f>ROUND(I284*H284,2)</f>
        <v>0</v>
      </c>
      <c r="K284" s="195"/>
      <c r="L284" s="40"/>
      <c r="M284" s="196" t="s">
        <v>1</v>
      </c>
      <c r="N284" s="197" t="s">
        <v>41</v>
      </c>
      <c r="O284" s="72"/>
      <c r="P284" s="198">
        <f>O284*H284</f>
        <v>0</v>
      </c>
      <c r="Q284" s="198">
        <v>0.101</v>
      </c>
      <c r="R284" s="198">
        <f>Q284*H284</f>
        <v>24.947000000000003</v>
      </c>
      <c r="S284" s="198">
        <v>0</v>
      </c>
      <c r="T284" s="199">
        <f>S284*H284</f>
        <v>0</v>
      </c>
      <c r="U284" s="35"/>
      <c r="V284" s="35"/>
      <c r="W284" s="35"/>
      <c r="X284" s="35"/>
      <c r="Y284" s="35"/>
      <c r="Z284" s="35"/>
      <c r="AA284" s="35"/>
      <c r="AB284" s="35"/>
      <c r="AC284" s="35"/>
      <c r="AD284" s="35"/>
      <c r="AE284" s="35"/>
      <c r="AR284" s="200" t="s">
        <v>161</v>
      </c>
      <c r="AT284" s="200" t="s">
        <v>157</v>
      </c>
      <c r="AU284" s="200" t="s">
        <v>86</v>
      </c>
      <c r="AY284" s="18" t="s">
        <v>155</v>
      </c>
      <c r="BE284" s="201">
        <f>IF(N284="základní",J284,0)</f>
        <v>0</v>
      </c>
      <c r="BF284" s="201">
        <f>IF(N284="snížená",J284,0)</f>
        <v>0</v>
      </c>
      <c r="BG284" s="201">
        <f>IF(N284="zákl. přenesená",J284,0)</f>
        <v>0</v>
      </c>
      <c r="BH284" s="201">
        <f>IF(N284="sníž. přenesená",J284,0)</f>
        <v>0</v>
      </c>
      <c r="BI284" s="201">
        <f>IF(N284="nulová",J284,0)</f>
        <v>0</v>
      </c>
      <c r="BJ284" s="18" t="s">
        <v>84</v>
      </c>
      <c r="BK284" s="201">
        <f>ROUND(I284*H284,2)</f>
        <v>0</v>
      </c>
      <c r="BL284" s="18" t="s">
        <v>161</v>
      </c>
      <c r="BM284" s="200" t="s">
        <v>594</v>
      </c>
    </row>
    <row r="285" spans="2:51" s="13" customFormat="1" ht="12">
      <c r="B285" s="202"/>
      <c r="C285" s="203"/>
      <c r="D285" s="204" t="s">
        <v>163</v>
      </c>
      <c r="E285" s="205" t="s">
        <v>1</v>
      </c>
      <c r="F285" s="206" t="s">
        <v>595</v>
      </c>
      <c r="G285" s="203"/>
      <c r="H285" s="207">
        <v>247</v>
      </c>
      <c r="I285" s="208"/>
      <c r="J285" s="203"/>
      <c r="K285" s="203"/>
      <c r="L285" s="209"/>
      <c r="M285" s="210"/>
      <c r="N285" s="211"/>
      <c r="O285" s="211"/>
      <c r="P285" s="211"/>
      <c r="Q285" s="211"/>
      <c r="R285" s="211"/>
      <c r="S285" s="211"/>
      <c r="T285" s="212"/>
      <c r="AT285" s="213" t="s">
        <v>163</v>
      </c>
      <c r="AU285" s="213" t="s">
        <v>86</v>
      </c>
      <c r="AV285" s="13" t="s">
        <v>86</v>
      </c>
      <c r="AW285" s="13" t="s">
        <v>32</v>
      </c>
      <c r="AX285" s="13" t="s">
        <v>76</v>
      </c>
      <c r="AY285" s="213" t="s">
        <v>155</v>
      </c>
    </row>
    <row r="286" spans="2:51" s="16" customFormat="1" ht="12">
      <c r="B286" s="235"/>
      <c r="C286" s="236"/>
      <c r="D286" s="204" t="s">
        <v>163</v>
      </c>
      <c r="E286" s="237" t="s">
        <v>1</v>
      </c>
      <c r="F286" s="238" t="s">
        <v>206</v>
      </c>
      <c r="G286" s="236"/>
      <c r="H286" s="239">
        <v>247</v>
      </c>
      <c r="I286" s="240"/>
      <c r="J286" s="236"/>
      <c r="K286" s="236"/>
      <c r="L286" s="241"/>
      <c r="M286" s="242"/>
      <c r="N286" s="243"/>
      <c r="O286" s="243"/>
      <c r="P286" s="243"/>
      <c r="Q286" s="243"/>
      <c r="R286" s="243"/>
      <c r="S286" s="243"/>
      <c r="T286" s="244"/>
      <c r="AT286" s="245" t="s">
        <v>163</v>
      </c>
      <c r="AU286" s="245" t="s">
        <v>86</v>
      </c>
      <c r="AV286" s="16" t="s">
        <v>161</v>
      </c>
      <c r="AW286" s="16" t="s">
        <v>32</v>
      </c>
      <c r="AX286" s="16" t="s">
        <v>84</v>
      </c>
      <c r="AY286" s="245" t="s">
        <v>155</v>
      </c>
    </row>
    <row r="287" spans="1:65" s="2" customFormat="1" ht="21.75" customHeight="1">
      <c r="A287" s="35"/>
      <c r="B287" s="36"/>
      <c r="C287" s="252" t="s">
        <v>386</v>
      </c>
      <c r="D287" s="252" t="s">
        <v>458</v>
      </c>
      <c r="E287" s="253" t="s">
        <v>596</v>
      </c>
      <c r="F287" s="254" t="s">
        <v>597</v>
      </c>
      <c r="G287" s="255" t="s">
        <v>160</v>
      </c>
      <c r="H287" s="256">
        <v>249.47</v>
      </c>
      <c r="I287" s="257"/>
      <c r="J287" s="258">
        <f>ROUND(I287*H287,2)</f>
        <v>0</v>
      </c>
      <c r="K287" s="259"/>
      <c r="L287" s="260"/>
      <c r="M287" s="261" t="s">
        <v>1</v>
      </c>
      <c r="N287" s="262" t="s">
        <v>41</v>
      </c>
      <c r="O287" s="72"/>
      <c r="P287" s="198">
        <f>O287*H287</f>
        <v>0</v>
      </c>
      <c r="Q287" s="198">
        <v>0.176</v>
      </c>
      <c r="R287" s="198">
        <f>Q287*H287</f>
        <v>43.90672</v>
      </c>
      <c r="S287" s="198">
        <v>0</v>
      </c>
      <c r="T287" s="199">
        <f>S287*H287</f>
        <v>0</v>
      </c>
      <c r="U287" s="35"/>
      <c r="V287" s="35"/>
      <c r="W287" s="35"/>
      <c r="X287" s="35"/>
      <c r="Y287" s="35"/>
      <c r="Z287" s="35"/>
      <c r="AA287" s="35"/>
      <c r="AB287" s="35"/>
      <c r="AC287" s="35"/>
      <c r="AD287" s="35"/>
      <c r="AE287" s="35"/>
      <c r="AR287" s="200" t="s">
        <v>218</v>
      </c>
      <c r="AT287" s="200" t="s">
        <v>458</v>
      </c>
      <c r="AU287" s="200" t="s">
        <v>86</v>
      </c>
      <c r="AY287" s="18" t="s">
        <v>155</v>
      </c>
      <c r="BE287" s="201">
        <f>IF(N287="základní",J287,0)</f>
        <v>0</v>
      </c>
      <c r="BF287" s="201">
        <f>IF(N287="snížená",J287,0)</f>
        <v>0</v>
      </c>
      <c r="BG287" s="201">
        <f>IF(N287="zákl. přenesená",J287,0)</f>
        <v>0</v>
      </c>
      <c r="BH287" s="201">
        <f>IF(N287="sníž. přenesená",J287,0)</f>
        <v>0</v>
      </c>
      <c r="BI287" s="201">
        <f>IF(N287="nulová",J287,0)</f>
        <v>0</v>
      </c>
      <c r="BJ287" s="18" t="s">
        <v>84</v>
      </c>
      <c r="BK287" s="201">
        <f>ROUND(I287*H287,2)</f>
        <v>0</v>
      </c>
      <c r="BL287" s="18" t="s">
        <v>161</v>
      </c>
      <c r="BM287" s="200" t="s">
        <v>598</v>
      </c>
    </row>
    <row r="288" spans="2:51" s="13" customFormat="1" ht="12">
      <c r="B288" s="202"/>
      <c r="C288" s="203"/>
      <c r="D288" s="204" t="s">
        <v>163</v>
      </c>
      <c r="E288" s="205" t="s">
        <v>1</v>
      </c>
      <c r="F288" s="206" t="s">
        <v>599</v>
      </c>
      <c r="G288" s="203"/>
      <c r="H288" s="207">
        <v>249.47</v>
      </c>
      <c r="I288" s="208"/>
      <c r="J288" s="203"/>
      <c r="K288" s="203"/>
      <c r="L288" s="209"/>
      <c r="M288" s="210"/>
      <c r="N288" s="211"/>
      <c r="O288" s="211"/>
      <c r="P288" s="211"/>
      <c r="Q288" s="211"/>
      <c r="R288" s="211"/>
      <c r="S288" s="211"/>
      <c r="T288" s="212"/>
      <c r="AT288" s="213" t="s">
        <v>163</v>
      </c>
      <c r="AU288" s="213" t="s">
        <v>86</v>
      </c>
      <c r="AV288" s="13" t="s">
        <v>86</v>
      </c>
      <c r="AW288" s="13" t="s">
        <v>32</v>
      </c>
      <c r="AX288" s="13" t="s">
        <v>84</v>
      </c>
      <c r="AY288" s="213" t="s">
        <v>155</v>
      </c>
    </row>
    <row r="289" spans="2:63" s="12" customFormat="1" ht="22.8" customHeight="1">
      <c r="B289" s="172"/>
      <c r="C289" s="173"/>
      <c r="D289" s="174" t="s">
        <v>75</v>
      </c>
      <c r="E289" s="186" t="s">
        <v>207</v>
      </c>
      <c r="F289" s="186" t="s">
        <v>600</v>
      </c>
      <c r="G289" s="173"/>
      <c r="H289" s="173"/>
      <c r="I289" s="176"/>
      <c r="J289" s="187">
        <f>BK289</f>
        <v>0</v>
      </c>
      <c r="K289" s="173"/>
      <c r="L289" s="178"/>
      <c r="M289" s="179"/>
      <c r="N289" s="180"/>
      <c r="O289" s="180"/>
      <c r="P289" s="181">
        <f>SUM(P290:P299)</f>
        <v>0</v>
      </c>
      <c r="Q289" s="180"/>
      <c r="R289" s="181">
        <f>SUM(R290:R299)</f>
        <v>6.39963102</v>
      </c>
      <c r="S289" s="180"/>
      <c r="T289" s="182">
        <f>SUM(T290:T299)</f>
        <v>0</v>
      </c>
      <c r="AR289" s="183" t="s">
        <v>84</v>
      </c>
      <c r="AT289" s="184" t="s">
        <v>75</v>
      </c>
      <c r="AU289" s="184" t="s">
        <v>84</v>
      </c>
      <c r="AY289" s="183" t="s">
        <v>155</v>
      </c>
      <c r="BK289" s="185">
        <f>SUM(BK290:BK299)</f>
        <v>0</v>
      </c>
    </row>
    <row r="290" spans="1:65" s="2" customFormat="1" ht="24.15" customHeight="1">
      <c r="A290" s="35"/>
      <c r="B290" s="36"/>
      <c r="C290" s="188" t="s">
        <v>391</v>
      </c>
      <c r="D290" s="188" t="s">
        <v>157</v>
      </c>
      <c r="E290" s="189" t="s">
        <v>601</v>
      </c>
      <c r="F290" s="190" t="s">
        <v>602</v>
      </c>
      <c r="G290" s="191" t="s">
        <v>181</v>
      </c>
      <c r="H290" s="192">
        <v>2.58</v>
      </c>
      <c r="I290" s="193"/>
      <c r="J290" s="194">
        <f>ROUND(I290*H290,2)</f>
        <v>0</v>
      </c>
      <c r="K290" s="195"/>
      <c r="L290" s="40"/>
      <c r="M290" s="196" t="s">
        <v>1</v>
      </c>
      <c r="N290" s="197" t="s">
        <v>41</v>
      </c>
      <c r="O290" s="72"/>
      <c r="P290" s="198">
        <f>O290*H290</f>
        <v>0</v>
      </c>
      <c r="Q290" s="198">
        <v>2.45329</v>
      </c>
      <c r="R290" s="198">
        <f>Q290*H290</f>
        <v>6.3294882</v>
      </c>
      <c r="S290" s="198">
        <v>0</v>
      </c>
      <c r="T290" s="199">
        <f>S290*H290</f>
        <v>0</v>
      </c>
      <c r="U290" s="35"/>
      <c r="V290" s="35"/>
      <c r="W290" s="35"/>
      <c r="X290" s="35"/>
      <c r="Y290" s="35"/>
      <c r="Z290" s="35"/>
      <c r="AA290" s="35"/>
      <c r="AB290" s="35"/>
      <c r="AC290" s="35"/>
      <c r="AD290" s="35"/>
      <c r="AE290" s="35"/>
      <c r="AR290" s="200" t="s">
        <v>161</v>
      </c>
      <c r="AT290" s="200" t="s">
        <v>157</v>
      </c>
      <c r="AU290" s="200" t="s">
        <v>86</v>
      </c>
      <c r="AY290" s="18" t="s">
        <v>155</v>
      </c>
      <c r="BE290" s="201">
        <f>IF(N290="základní",J290,0)</f>
        <v>0</v>
      </c>
      <c r="BF290" s="201">
        <f>IF(N290="snížená",J290,0)</f>
        <v>0</v>
      </c>
      <c r="BG290" s="201">
        <f>IF(N290="zákl. přenesená",J290,0)</f>
        <v>0</v>
      </c>
      <c r="BH290" s="201">
        <f>IF(N290="sníž. přenesená",J290,0)</f>
        <v>0</v>
      </c>
      <c r="BI290" s="201">
        <f>IF(N290="nulová",J290,0)</f>
        <v>0</v>
      </c>
      <c r="BJ290" s="18" t="s">
        <v>84</v>
      </c>
      <c r="BK290" s="201">
        <f>ROUND(I290*H290,2)</f>
        <v>0</v>
      </c>
      <c r="BL290" s="18" t="s">
        <v>161</v>
      </c>
      <c r="BM290" s="200" t="s">
        <v>603</v>
      </c>
    </row>
    <row r="291" spans="2:51" s="13" customFormat="1" ht="12">
      <c r="B291" s="202"/>
      <c r="C291" s="203"/>
      <c r="D291" s="204" t="s">
        <v>163</v>
      </c>
      <c r="E291" s="205" t="s">
        <v>1</v>
      </c>
      <c r="F291" s="206" t="s">
        <v>604</v>
      </c>
      <c r="G291" s="203"/>
      <c r="H291" s="207">
        <v>2.38</v>
      </c>
      <c r="I291" s="208"/>
      <c r="J291" s="203"/>
      <c r="K291" s="203"/>
      <c r="L291" s="209"/>
      <c r="M291" s="210"/>
      <c r="N291" s="211"/>
      <c r="O291" s="211"/>
      <c r="P291" s="211"/>
      <c r="Q291" s="211"/>
      <c r="R291" s="211"/>
      <c r="S291" s="211"/>
      <c r="T291" s="212"/>
      <c r="AT291" s="213" t="s">
        <v>163</v>
      </c>
      <c r="AU291" s="213" t="s">
        <v>86</v>
      </c>
      <c r="AV291" s="13" t="s">
        <v>86</v>
      </c>
      <c r="AW291" s="13" t="s">
        <v>32</v>
      </c>
      <c r="AX291" s="13" t="s">
        <v>76</v>
      </c>
      <c r="AY291" s="213" t="s">
        <v>155</v>
      </c>
    </row>
    <row r="292" spans="2:51" s="13" customFormat="1" ht="12">
      <c r="B292" s="202"/>
      <c r="C292" s="203"/>
      <c r="D292" s="204" t="s">
        <v>163</v>
      </c>
      <c r="E292" s="205" t="s">
        <v>1</v>
      </c>
      <c r="F292" s="206" t="s">
        <v>605</v>
      </c>
      <c r="G292" s="203"/>
      <c r="H292" s="207">
        <v>0.2</v>
      </c>
      <c r="I292" s="208"/>
      <c r="J292" s="203"/>
      <c r="K292" s="203"/>
      <c r="L292" s="209"/>
      <c r="M292" s="210"/>
      <c r="N292" s="211"/>
      <c r="O292" s="211"/>
      <c r="P292" s="211"/>
      <c r="Q292" s="211"/>
      <c r="R292" s="211"/>
      <c r="S292" s="211"/>
      <c r="T292" s="212"/>
      <c r="AT292" s="213" t="s">
        <v>163</v>
      </c>
      <c r="AU292" s="213" t="s">
        <v>86</v>
      </c>
      <c r="AV292" s="13" t="s">
        <v>86</v>
      </c>
      <c r="AW292" s="13" t="s">
        <v>32</v>
      </c>
      <c r="AX292" s="13" t="s">
        <v>76</v>
      </c>
      <c r="AY292" s="213" t="s">
        <v>155</v>
      </c>
    </row>
    <row r="293" spans="2:51" s="16" customFormat="1" ht="12">
      <c r="B293" s="235"/>
      <c r="C293" s="236"/>
      <c r="D293" s="204" t="s">
        <v>163</v>
      </c>
      <c r="E293" s="237" t="s">
        <v>1</v>
      </c>
      <c r="F293" s="238" t="s">
        <v>206</v>
      </c>
      <c r="G293" s="236"/>
      <c r="H293" s="239">
        <v>2.58</v>
      </c>
      <c r="I293" s="240"/>
      <c r="J293" s="236"/>
      <c r="K293" s="236"/>
      <c r="L293" s="241"/>
      <c r="M293" s="242"/>
      <c r="N293" s="243"/>
      <c r="O293" s="243"/>
      <c r="P293" s="243"/>
      <c r="Q293" s="243"/>
      <c r="R293" s="243"/>
      <c r="S293" s="243"/>
      <c r="T293" s="244"/>
      <c r="AT293" s="245" t="s">
        <v>163</v>
      </c>
      <c r="AU293" s="245" t="s">
        <v>86</v>
      </c>
      <c r="AV293" s="16" t="s">
        <v>161</v>
      </c>
      <c r="AW293" s="16" t="s">
        <v>32</v>
      </c>
      <c r="AX293" s="16" t="s">
        <v>84</v>
      </c>
      <c r="AY293" s="245" t="s">
        <v>155</v>
      </c>
    </row>
    <row r="294" spans="1:65" s="2" customFormat="1" ht="24.15" customHeight="1">
      <c r="A294" s="35"/>
      <c r="B294" s="36"/>
      <c r="C294" s="188" t="s">
        <v>317</v>
      </c>
      <c r="D294" s="188" t="s">
        <v>157</v>
      </c>
      <c r="E294" s="189" t="s">
        <v>606</v>
      </c>
      <c r="F294" s="190" t="s">
        <v>607</v>
      </c>
      <c r="G294" s="191" t="s">
        <v>181</v>
      </c>
      <c r="H294" s="192">
        <v>2.58</v>
      </c>
      <c r="I294" s="193"/>
      <c r="J294" s="194">
        <f>ROUND(I294*H294,2)</f>
        <v>0</v>
      </c>
      <c r="K294" s="195"/>
      <c r="L294" s="40"/>
      <c r="M294" s="196" t="s">
        <v>1</v>
      </c>
      <c r="N294" s="197" t="s">
        <v>41</v>
      </c>
      <c r="O294" s="72"/>
      <c r="P294" s="198">
        <f>O294*H294</f>
        <v>0</v>
      </c>
      <c r="Q294" s="198">
        <v>0</v>
      </c>
      <c r="R294" s="198">
        <f>Q294*H294</f>
        <v>0</v>
      </c>
      <c r="S294" s="198">
        <v>0</v>
      </c>
      <c r="T294" s="199">
        <f>S294*H294</f>
        <v>0</v>
      </c>
      <c r="U294" s="35"/>
      <c r="V294" s="35"/>
      <c r="W294" s="35"/>
      <c r="X294" s="35"/>
      <c r="Y294" s="35"/>
      <c r="Z294" s="35"/>
      <c r="AA294" s="35"/>
      <c r="AB294" s="35"/>
      <c r="AC294" s="35"/>
      <c r="AD294" s="35"/>
      <c r="AE294" s="35"/>
      <c r="AR294" s="200" t="s">
        <v>161</v>
      </c>
      <c r="AT294" s="200" t="s">
        <v>157</v>
      </c>
      <c r="AU294" s="200" t="s">
        <v>86</v>
      </c>
      <c r="AY294" s="18" t="s">
        <v>155</v>
      </c>
      <c r="BE294" s="201">
        <f>IF(N294="základní",J294,0)</f>
        <v>0</v>
      </c>
      <c r="BF294" s="201">
        <f>IF(N294="snížená",J294,0)</f>
        <v>0</v>
      </c>
      <c r="BG294" s="201">
        <f>IF(N294="zákl. přenesená",J294,0)</f>
        <v>0</v>
      </c>
      <c r="BH294" s="201">
        <f>IF(N294="sníž. přenesená",J294,0)</f>
        <v>0</v>
      </c>
      <c r="BI294" s="201">
        <f>IF(N294="nulová",J294,0)</f>
        <v>0</v>
      </c>
      <c r="BJ294" s="18" t="s">
        <v>84</v>
      </c>
      <c r="BK294" s="201">
        <f>ROUND(I294*H294,2)</f>
        <v>0</v>
      </c>
      <c r="BL294" s="18" t="s">
        <v>161</v>
      </c>
      <c r="BM294" s="200" t="s">
        <v>608</v>
      </c>
    </row>
    <row r="295" spans="1:65" s="2" customFormat="1" ht="21.75" customHeight="1">
      <c r="A295" s="35"/>
      <c r="B295" s="36"/>
      <c r="C295" s="188" t="s">
        <v>609</v>
      </c>
      <c r="D295" s="188" t="s">
        <v>157</v>
      </c>
      <c r="E295" s="189" t="s">
        <v>610</v>
      </c>
      <c r="F295" s="190" t="s">
        <v>611</v>
      </c>
      <c r="G295" s="191" t="s">
        <v>181</v>
      </c>
      <c r="H295" s="192">
        <v>2.58</v>
      </c>
      <c r="I295" s="193"/>
      <c r="J295" s="194">
        <f>ROUND(I295*H295,2)</f>
        <v>0</v>
      </c>
      <c r="K295" s="195"/>
      <c r="L295" s="40"/>
      <c r="M295" s="196" t="s">
        <v>1</v>
      </c>
      <c r="N295" s="197" t="s">
        <v>41</v>
      </c>
      <c r="O295" s="72"/>
      <c r="P295" s="198">
        <f>O295*H295</f>
        <v>0</v>
      </c>
      <c r="Q295" s="198">
        <v>0</v>
      </c>
      <c r="R295" s="198">
        <f>Q295*H295</f>
        <v>0</v>
      </c>
      <c r="S295" s="198">
        <v>0</v>
      </c>
      <c r="T295" s="199">
        <f>S295*H295</f>
        <v>0</v>
      </c>
      <c r="U295" s="35"/>
      <c r="V295" s="35"/>
      <c r="W295" s="35"/>
      <c r="X295" s="35"/>
      <c r="Y295" s="35"/>
      <c r="Z295" s="35"/>
      <c r="AA295" s="35"/>
      <c r="AB295" s="35"/>
      <c r="AC295" s="35"/>
      <c r="AD295" s="35"/>
      <c r="AE295" s="35"/>
      <c r="AR295" s="200" t="s">
        <v>161</v>
      </c>
      <c r="AT295" s="200" t="s">
        <v>157</v>
      </c>
      <c r="AU295" s="200" t="s">
        <v>86</v>
      </c>
      <c r="AY295" s="18" t="s">
        <v>155</v>
      </c>
      <c r="BE295" s="201">
        <f>IF(N295="základní",J295,0)</f>
        <v>0</v>
      </c>
      <c r="BF295" s="201">
        <f>IF(N295="snížená",J295,0)</f>
        <v>0</v>
      </c>
      <c r="BG295" s="201">
        <f>IF(N295="zákl. přenesená",J295,0)</f>
        <v>0</v>
      </c>
      <c r="BH295" s="201">
        <f>IF(N295="sníž. přenesená",J295,0)</f>
        <v>0</v>
      </c>
      <c r="BI295" s="201">
        <f>IF(N295="nulová",J295,0)</f>
        <v>0</v>
      </c>
      <c r="BJ295" s="18" t="s">
        <v>84</v>
      </c>
      <c r="BK295" s="201">
        <f>ROUND(I295*H295,2)</f>
        <v>0</v>
      </c>
      <c r="BL295" s="18" t="s">
        <v>161</v>
      </c>
      <c r="BM295" s="200" t="s">
        <v>612</v>
      </c>
    </row>
    <row r="296" spans="1:65" s="2" customFormat="1" ht="16.5" customHeight="1">
      <c r="A296" s="35"/>
      <c r="B296" s="36"/>
      <c r="C296" s="188" t="s">
        <v>613</v>
      </c>
      <c r="D296" s="188" t="s">
        <v>157</v>
      </c>
      <c r="E296" s="189" t="s">
        <v>614</v>
      </c>
      <c r="F296" s="190" t="s">
        <v>615</v>
      </c>
      <c r="G296" s="191" t="s">
        <v>258</v>
      </c>
      <c r="H296" s="192">
        <v>0.066</v>
      </c>
      <c r="I296" s="193"/>
      <c r="J296" s="194">
        <f>ROUND(I296*H296,2)</f>
        <v>0</v>
      </c>
      <c r="K296" s="195"/>
      <c r="L296" s="40"/>
      <c r="M296" s="196" t="s">
        <v>1</v>
      </c>
      <c r="N296" s="197" t="s">
        <v>41</v>
      </c>
      <c r="O296" s="72"/>
      <c r="P296" s="198">
        <f>O296*H296</f>
        <v>0</v>
      </c>
      <c r="Q296" s="198">
        <v>1.06277</v>
      </c>
      <c r="R296" s="198">
        <f>Q296*H296</f>
        <v>0.07014282000000001</v>
      </c>
      <c r="S296" s="198">
        <v>0</v>
      </c>
      <c r="T296" s="199">
        <f>S296*H296</f>
        <v>0</v>
      </c>
      <c r="U296" s="35"/>
      <c r="V296" s="35"/>
      <c r="W296" s="35"/>
      <c r="X296" s="35"/>
      <c r="Y296" s="35"/>
      <c r="Z296" s="35"/>
      <c r="AA296" s="35"/>
      <c r="AB296" s="35"/>
      <c r="AC296" s="35"/>
      <c r="AD296" s="35"/>
      <c r="AE296" s="35"/>
      <c r="AR296" s="200" t="s">
        <v>161</v>
      </c>
      <c r="AT296" s="200" t="s">
        <v>157</v>
      </c>
      <c r="AU296" s="200" t="s">
        <v>86</v>
      </c>
      <c r="AY296" s="18" t="s">
        <v>155</v>
      </c>
      <c r="BE296" s="201">
        <f>IF(N296="základní",J296,0)</f>
        <v>0</v>
      </c>
      <c r="BF296" s="201">
        <f>IF(N296="snížená",J296,0)</f>
        <v>0</v>
      </c>
      <c r="BG296" s="201">
        <f>IF(N296="zákl. přenesená",J296,0)</f>
        <v>0</v>
      </c>
      <c r="BH296" s="201">
        <f>IF(N296="sníž. přenesená",J296,0)</f>
        <v>0</v>
      </c>
      <c r="BI296" s="201">
        <f>IF(N296="nulová",J296,0)</f>
        <v>0</v>
      </c>
      <c r="BJ296" s="18" t="s">
        <v>84</v>
      </c>
      <c r="BK296" s="201">
        <f>ROUND(I296*H296,2)</f>
        <v>0</v>
      </c>
      <c r="BL296" s="18" t="s">
        <v>161</v>
      </c>
      <c r="BM296" s="200" t="s">
        <v>616</v>
      </c>
    </row>
    <row r="297" spans="2:51" s="13" customFormat="1" ht="12">
      <c r="B297" s="202"/>
      <c r="C297" s="203"/>
      <c r="D297" s="204" t="s">
        <v>163</v>
      </c>
      <c r="E297" s="205" t="s">
        <v>1</v>
      </c>
      <c r="F297" s="206" t="s">
        <v>617</v>
      </c>
      <c r="G297" s="203"/>
      <c r="H297" s="207">
        <v>0.061</v>
      </c>
      <c r="I297" s="208"/>
      <c r="J297" s="203"/>
      <c r="K297" s="203"/>
      <c r="L297" s="209"/>
      <c r="M297" s="210"/>
      <c r="N297" s="211"/>
      <c r="O297" s="211"/>
      <c r="P297" s="211"/>
      <c r="Q297" s="211"/>
      <c r="R297" s="211"/>
      <c r="S297" s="211"/>
      <c r="T297" s="212"/>
      <c r="AT297" s="213" t="s">
        <v>163</v>
      </c>
      <c r="AU297" s="213" t="s">
        <v>86</v>
      </c>
      <c r="AV297" s="13" t="s">
        <v>86</v>
      </c>
      <c r="AW297" s="13" t="s">
        <v>32</v>
      </c>
      <c r="AX297" s="13" t="s">
        <v>76</v>
      </c>
      <c r="AY297" s="213" t="s">
        <v>155</v>
      </c>
    </row>
    <row r="298" spans="2:51" s="13" customFormat="1" ht="12">
      <c r="B298" s="202"/>
      <c r="C298" s="203"/>
      <c r="D298" s="204" t="s">
        <v>163</v>
      </c>
      <c r="E298" s="205" t="s">
        <v>1</v>
      </c>
      <c r="F298" s="206" t="s">
        <v>618</v>
      </c>
      <c r="G298" s="203"/>
      <c r="H298" s="207">
        <v>0.005</v>
      </c>
      <c r="I298" s="208"/>
      <c r="J298" s="203"/>
      <c r="K298" s="203"/>
      <c r="L298" s="209"/>
      <c r="M298" s="210"/>
      <c r="N298" s="211"/>
      <c r="O298" s="211"/>
      <c r="P298" s="211"/>
      <c r="Q298" s="211"/>
      <c r="R298" s="211"/>
      <c r="S298" s="211"/>
      <c r="T298" s="212"/>
      <c r="AT298" s="213" t="s">
        <v>163</v>
      </c>
      <c r="AU298" s="213" t="s">
        <v>86</v>
      </c>
      <c r="AV298" s="13" t="s">
        <v>86</v>
      </c>
      <c r="AW298" s="13" t="s">
        <v>32</v>
      </c>
      <c r="AX298" s="13" t="s">
        <v>76</v>
      </c>
      <c r="AY298" s="213" t="s">
        <v>155</v>
      </c>
    </row>
    <row r="299" spans="2:51" s="16" customFormat="1" ht="12">
      <c r="B299" s="235"/>
      <c r="C299" s="236"/>
      <c r="D299" s="204" t="s">
        <v>163</v>
      </c>
      <c r="E299" s="237" t="s">
        <v>1</v>
      </c>
      <c r="F299" s="238" t="s">
        <v>206</v>
      </c>
      <c r="G299" s="236"/>
      <c r="H299" s="239">
        <v>0.066</v>
      </c>
      <c r="I299" s="240"/>
      <c r="J299" s="236"/>
      <c r="K299" s="236"/>
      <c r="L299" s="241"/>
      <c r="M299" s="242"/>
      <c r="N299" s="243"/>
      <c r="O299" s="243"/>
      <c r="P299" s="243"/>
      <c r="Q299" s="243"/>
      <c r="R299" s="243"/>
      <c r="S299" s="243"/>
      <c r="T299" s="244"/>
      <c r="AT299" s="245" t="s">
        <v>163</v>
      </c>
      <c r="AU299" s="245" t="s">
        <v>86</v>
      </c>
      <c r="AV299" s="16" t="s">
        <v>161</v>
      </c>
      <c r="AW299" s="16" t="s">
        <v>32</v>
      </c>
      <c r="AX299" s="16" t="s">
        <v>84</v>
      </c>
      <c r="AY299" s="245" t="s">
        <v>155</v>
      </c>
    </row>
    <row r="300" spans="2:63" s="12" customFormat="1" ht="22.8" customHeight="1">
      <c r="B300" s="172"/>
      <c r="C300" s="173"/>
      <c r="D300" s="174" t="s">
        <v>75</v>
      </c>
      <c r="E300" s="186" t="s">
        <v>222</v>
      </c>
      <c r="F300" s="186" t="s">
        <v>223</v>
      </c>
      <c r="G300" s="173"/>
      <c r="H300" s="173"/>
      <c r="I300" s="176"/>
      <c r="J300" s="187">
        <f>BK300</f>
        <v>0</v>
      </c>
      <c r="K300" s="173"/>
      <c r="L300" s="178"/>
      <c r="M300" s="179"/>
      <c r="N300" s="180"/>
      <c r="O300" s="180"/>
      <c r="P300" s="181">
        <f>SUM(P301:P320)</f>
        <v>0</v>
      </c>
      <c r="Q300" s="180"/>
      <c r="R300" s="181">
        <f>SUM(R301:R320)</f>
        <v>213.3326331</v>
      </c>
      <c r="S300" s="180"/>
      <c r="T300" s="182">
        <f>SUM(T301:T320)</f>
        <v>0.0135</v>
      </c>
      <c r="AR300" s="183" t="s">
        <v>84</v>
      </c>
      <c r="AT300" s="184" t="s">
        <v>75</v>
      </c>
      <c r="AU300" s="184" t="s">
        <v>84</v>
      </c>
      <c r="AY300" s="183" t="s">
        <v>155</v>
      </c>
      <c r="BK300" s="185">
        <f>SUM(BK301:BK320)</f>
        <v>0</v>
      </c>
    </row>
    <row r="301" spans="1:65" s="2" customFormat="1" ht="24.15" customHeight="1">
      <c r="A301" s="35"/>
      <c r="B301" s="36"/>
      <c r="C301" s="188" t="s">
        <v>619</v>
      </c>
      <c r="D301" s="188" t="s">
        <v>157</v>
      </c>
      <c r="E301" s="189" t="s">
        <v>620</v>
      </c>
      <c r="F301" s="190" t="s">
        <v>621</v>
      </c>
      <c r="G301" s="191" t="s">
        <v>176</v>
      </c>
      <c r="H301" s="192">
        <v>23.06</v>
      </c>
      <c r="I301" s="193"/>
      <c r="J301" s="194">
        <f>ROUND(I301*H301,2)</f>
        <v>0</v>
      </c>
      <c r="K301" s="195"/>
      <c r="L301" s="40"/>
      <c r="M301" s="196" t="s">
        <v>1</v>
      </c>
      <c r="N301" s="197" t="s">
        <v>41</v>
      </c>
      <c r="O301" s="72"/>
      <c r="P301" s="198">
        <f>O301*H301</f>
        <v>0</v>
      </c>
      <c r="Q301" s="198">
        <v>0.10095</v>
      </c>
      <c r="R301" s="198">
        <f>Q301*H301</f>
        <v>2.3279069999999997</v>
      </c>
      <c r="S301" s="198">
        <v>0</v>
      </c>
      <c r="T301" s="199">
        <f>S301*H301</f>
        <v>0</v>
      </c>
      <c r="U301" s="35"/>
      <c r="V301" s="35"/>
      <c r="W301" s="35"/>
      <c r="X301" s="35"/>
      <c r="Y301" s="35"/>
      <c r="Z301" s="35"/>
      <c r="AA301" s="35"/>
      <c r="AB301" s="35"/>
      <c r="AC301" s="35"/>
      <c r="AD301" s="35"/>
      <c r="AE301" s="35"/>
      <c r="AR301" s="200" t="s">
        <v>161</v>
      </c>
      <c r="AT301" s="200" t="s">
        <v>157</v>
      </c>
      <c r="AU301" s="200" t="s">
        <v>86</v>
      </c>
      <c r="AY301" s="18" t="s">
        <v>155</v>
      </c>
      <c r="BE301" s="201">
        <f>IF(N301="základní",J301,0)</f>
        <v>0</v>
      </c>
      <c r="BF301" s="201">
        <f>IF(N301="snížená",J301,0)</f>
        <v>0</v>
      </c>
      <c r="BG301" s="201">
        <f>IF(N301="zákl. přenesená",J301,0)</f>
        <v>0</v>
      </c>
      <c r="BH301" s="201">
        <f>IF(N301="sníž. přenesená",J301,0)</f>
        <v>0</v>
      </c>
      <c r="BI301" s="201">
        <f>IF(N301="nulová",J301,0)</f>
        <v>0</v>
      </c>
      <c r="BJ301" s="18" t="s">
        <v>84</v>
      </c>
      <c r="BK301" s="201">
        <f>ROUND(I301*H301,2)</f>
        <v>0</v>
      </c>
      <c r="BL301" s="18" t="s">
        <v>161</v>
      </c>
      <c r="BM301" s="200" t="s">
        <v>622</v>
      </c>
    </row>
    <row r="302" spans="2:51" s="13" customFormat="1" ht="12">
      <c r="B302" s="202"/>
      <c r="C302" s="203"/>
      <c r="D302" s="204" t="s">
        <v>163</v>
      </c>
      <c r="E302" s="205" t="s">
        <v>1</v>
      </c>
      <c r="F302" s="206" t="s">
        <v>623</v>
      </c>
      <c r="G302" s="203"/>
      <c r="H302" s="207">
        <v>4.2</v>
      </c>
      <c r="I302" s="208"/>
      <c r="J302" s="203"/>
      <c r="K302" s="203"/>
      <c r="L302" s="209"/>
      <c r="M302" s="210"/>
      <c r="N302" s="211"/>
      <c r="O302" s="211"/>
      <c r="P302" s="211"/>
      <c r="Q302" s="211"/>
      <c r="R302" s="211"/>
      <c r="S302" s="211"/>
      <c r="T302" s="212"/>
      <c r="AT302" s="213" t="s">
        <v>163</v>
      </c>
      <c r="AU302" s="213" t="s">
        <v>86</v>
      </c>
      <c r="AV302" s="13" t="s">
        <v>86</v>
      </c>
      <c r="AW302" s="13" t="s">
        <v>32</v>
      </c>
      <c r="AX302" s="13" t="s">
        <v>76</v>
      </c>
      <c r="AY302" s="213" t="s">
        <v>155</v>
      </c>
    </row>
    <row r="303" spans="2:51" s="13" customFormat="1" ht="12">
      <c r="B303" s="202"/>
      <c r="C303" s="203"/>
      <c r="D303" s="204" t="s">
        <v>163</v>
      </c>
      <c r="E303" s="205" t="s">
        <v>1</v>
      </c>
      <c r="F303" s="206" t="s">
        <v>624</v>
      </c>
      <c r="G303" s="203"/>
      <c r="H303" s="207">
        <v>18.86</v>
      </c>
      <c r="I303" s="208"/>
      <c r="J303" s="203"/>
      <c r="K303" s="203"/>
      <c r="L303" s="209"/>
      <c r="M303" s="210"/>
      <c r="N303" s="211"/>
      <c r="O303" s="211"/>
      <c r="P303" s="211"/>
      <c r="Q303" s="211"/>
      <c r="R303" s="211"/>
      <c r="S303" s="211"/>
      <c r="T303" s="212"/>
      <c r="AT303" s="213" t="s">
        <v>163</v>
      </c>
      <c r="AU303" s="213" t="s">
        <v>86</v>
      </c>
      <c r="AV303" s="13" t="s">
        <v>86</v>
      </c>
      <c r="AW303" s="13" t="s">
        <v>32</v>
      </c>
      <c r="AX303" s="13" t="s">
        <v>76</v>
      </c>
      <c r="AY303" s="213" t="s">
        <v>155</v>
      </c>
    </row>
    <row r="304" spans="2:51" s="16" customFormat="1" ht="12">
      <c r="B304" s="235"/>
      <c r="C304" s="236"/>
      <c r="D304" s="204" t="s">
        <v>163</v>
      </c>
      <c r="E304" s="237" t="s">
        <v>1</v>
      </c>
      <c r="F304" s="238" t="s">
        <v>206</v>
      </c>
      <c r="G304" s="236"/>
      <c r="H304" s="239">
        <v>23.06</v>
      </c>
      <c r="I304" s="240"/>
      <c r="J304" s="236"/>
      <c r="K304" s="236"/>
      <c r="L304" s="241"/>
      <c r="M304" s="242"/>
      <c r="N304" s="243"/>
      <c r="O304" s="243"/>
      <c r="P304" s="243"/>
      <c r="Q304" s="243"/>
      <c r="R304" s="243"/>
      <c r="S304" s="243"/>
      <c r="T304" s="244"/>
      <c r="AT304" s="245" t="s">
        <v>163</v>
      </c>
      <c r="AU304" s="245" t="s">
        <v>86</v>
      </c>
      <c r="AV304" s="16" t="s">
        <v>161</v>
      </c>
      <c r="AW304" s="16" t="s">
        <v>32</v>
      </c>
      <c r="AX304" s="16" t="s">
        <v>84</v>
      </c>
      <c r="AY304" s="245" t="s">
        <v>155</v>
      </c>
    </row>
    <row r="305" spans="1:65" s="2" customFormat="1" ht="16.5" customHeight="1">
      <c r="A305" s="35"/>
      <c r="B305" s="36"/>
      <c r="C305" s="252" t="s">
        <v>625</v>
      </c>
      <c r="D305" s="252" t="s">
        <v>458</v>
      </c>
      <c r="E305" s="253" t="s">
        <v>626</v>
      </c>
      <c r="F305" s="254" t="s">
        <v>627</v>
      </c>
      <c r="G305" s="255" t="s">
        <v>176</v>
      </c>
      <c r="H305" s="256">
        <v>4.242</v>
      </c>
      <c r="I305" s="257"/>
      <c r="J305" s="258">
        <f>ROUND(I305*H305,2)</f>
        <v>0</v>
      </c>
      <c r="K305" s="259"/>
      <c r="L305" s="260"/>
      <c r="M305" s="261" t="s">
        <v>1</v>
      </c>
      <c r="N305" s="262" t="s">
        <v>41</v>
      </c>
      <c r="O305" s="72"/>
      <c r="P305" s="198">
        <f>O305*H305</f>
        <v>0</v>
      </c>
      <c r="Q305" s="198">
        <v>0.108</v>
      </c>
      <c r="R305" s="198">
        <f>Q305*H305</f>
        <v>0.458136</v>
      </c>
      <c r="S305" s="198">
        <v>0</v>
      </c>
      <c r="T305" s="199">
        <f>S305*H305</f>
        <v>0</v>
      </c>
      <c r="U305" s="35"/>
      <c r="V305" s="35"/>
      <c r="W305" s="35"/>
      <c r="X305" s="35"/>
      <c r="Y305" s="35"/>
      <c r="Z305" s="35"/>
      <c r="AA305" s="35"/>
      <c r="AB305" s="35"/>
      <c r="AC305" s="35"/>
      <c r="AD305" s="35"/>
      <c r="AE305" s="35"/>
      <c r="AR305" s="200" t="s">
        <v>218</v>
      </c>
      <c r="AT305" s="200" t="s">
        <v>458</v>
      </c>
      <c r="AU305" s="200" t="s">
        <v>86</v>
      </c>
      <c r="AY305" s="18" t="s">
        <v>155</v>
      </c>
      <c r="BE305" s="201">
        <f>IF(N305="základní",J305,0)</f>
        <v>0</v>
      </c>
      <c r="BF305" s="201">
        <f>IF(N305="snížená",J305,0)</f>
        <v>0</v>
      </c>
      <c r="BG305" s="201">
        <f>IF(N305="zákl. přenesená",J305,0)</f>
        <v>0</v>
      </c>
      <c r="BH305" s="201">
        <f>IF(N305="sníž. přenesená",J305,0)</f>
        <v>0</v>
      </c>
      <c r="BI305" s="201">
        <f>IF(N305="nulová",J305,0)</f>
        <v>0</v>
      </c>
      <c r="BJ305" s="18" t="s">
        <v>84</v>
      </c>
      <c r="BK305" s="201">
        <f>ROUND(I305*H305,2)</f>
        <v>0</v>
      </c>
      <c r="BL305" s="18" t="s">
        <v>161</v>
      </c>
      <c r="BM305" s="200" t="s">
        <v>628</v>
      </c>
    </row>
    <row r="306" spans="2:51" s="13" customFormat="1" ht="12">
      <c r="B306" s="202"/>
      <c r="C306" s="203"/>
      <c r="D306" s="204" t="s">
        <v>163</v>
      </c>
      <c r="E306" s="205" t="s">
        <v>1</v>
      </c>
      <c r="F306" s="206" t="s">
        <v>629</v>
      </c>
      <c r="G306" s="203"/>
      <c r="H306" s="207">
        <v>4.242</v>
      </c>
      <c r="I306" s="208"/>
      <c r="J306" s="203"/>
      <c r="K306" s="203"/>
      <c r="L306" s="209"/>
      <c r="M306" s="210"/>
      <c r="N306" s="211"/>
      <c r="O306" s="211"/>
      <c r="P306" s="211"/>
      <c r="Q306" s="211"/>
      <c r="R306" s="211"/>
      <c r="S306" s="211"/>
      <c r="T306" s="212"/>
      <c r="AT306" s="213" t="s">
        <v>163</v>
      </c>
      <c r="AU306" s="213" t="s">
        <v>86</v>
      </c>
      <c r="AV306" s="13" t="s">
        <v>86</v>
      </c>
      <c r="AW306" s="13" t="s">
        <v>32</v>
      </c>
      <c r="AX306" s="13" t="s">
        <v>84</v>
      </c>
      <c r="AY306" s="213" t="s">
        <v>155</v>
      </c>
    </row>
    <row r="307" spans="1:65" s="2" customFormat="1" ht="16.5" customHeight="1">
      <c r="A307" s="35"/>
      <c r="B307" s="36"/>
      <c r="C307" s="252" t="s">
        <v>630</v>
      </c>
      <c r="D307" s="252" t="s">
        <v>458</v>
      </c>
      <c r="E307" s="253" t="s">
        <v>631</v>
      </c>
      <c r="F307" s="254" t="s">
        <v>632</v>
      </c>
      <c r="G307" s="255" t="s">
        <v>176</v>
      </c>
      <c r="H307" s="256">
        <v>19.049</v>
      </c>
      <c r="I307" s="257"/>
      <c r="J307" s="258">
        <f>ROUND(I307*H307,2)</f>
        <v>0</v>
      </c>
      <c r="K307" s="259"/>
      <c r="L307" s="260"/>
      <c r="M307" s="261" t="s">
        <v>1</v>
      </c>
      <c r="N307" s="262" t="s">
        <v>41</v>
      </c>
      <c r="O307" s="72"/>
      <c r="P307" s="198">
        <f>O307*H307</f>
        <v>0</v>
      </c>
      <c r="Q307" s="198">
        <v>0.024</v>
      </c>
      <c r="R307" s="198">
        <f>Q307*H307</f>
        <v>0.45717599999999997</v>
      </c>
      <c r="S307" s="198">
        <v>0</v>
      </c>
      <c r="T307" s="199">
        <f>S307*H307</f>
        <v>0</v>
      </c>
      <c r="U307" s="35"/>
      <c r="V307" s="35"/>
      <c r="W307" s="35"/>
      <c r="X307" s="35"/>
      <c r="Y307" s="35"/>
      <c r="Z307" s="35"/>
      <c r="AA307" s="35"/>
      <c r="AB307" s="35"/>
      <c r="AC307" s="35"/>
      <c r="AD307" s="35"/>
      <c r="AE307" s="35"/>
      <c r="AR307" s="200" t="s">
        <v>218</v>
      </c>
      <c r="AT307" s="200" t="s">
        <v>458</v>
      </c>
      <c r="AU307" s="200" t="s">
        <v>86</v>
      </c>
      <c r="AY307" s="18" t="s">
        <v>155</v>
      </c>
      <c r="BE307" s="201">
        <f>IF(N307="základní",J307,0)</f>
        <v>0</v>
      </c>
      <c r="BF307" s="201">
        <f>IF(N307="snížená",J307,0)</f>
        <v>0</v>
      </c>
      <c r="BG307" s="201">
        <f>IF(N307="zákl. přenesená",J307,0)</f>
        <v>0</v>
      </c>
      <c r="BH307" s="201">
        <f>IF(N307="sníž. přenesená",J307,0)</f>
        <v>0</v>
      </c>
      <c r="BI307" s="201">
        <f>IF(N307="nulová",J307,0)</f>
        <v>0</v>
      </c>
      <c r="BJ307" s="18" t="s">
        <v>84</v>
      </c>
      <c r="BK307" s="201">
        <f>ROUND(I307*H307,2)</f>
        <v>0</v>
      </c>
      <c r="BL307" s="18" t="s">
        <v>161</v>
      </c>
      <c r="BM307" s="200" t="s">
        <v>633</v>
      </c>
    </row>
    <row r="308" spans="2:51" s="13" customFormat="1" ht="12">
      <c r="B308" s="202"/>
      <c r="C308" s="203"/>
      <c r="D308" s="204" t="s">
        <v>163</v>
      </c>
      <c r="E308" s="205" t="s">
        <v>1</v>
      </c>
      <c r="F308" s="206" t="s">
        <v>634</v>
      </c>
      <c r="G308" s="203"/>
      <c r="H308" s="207">
        <v>19.049</v>
      </c>
      <c r="I308" s="208"/>
      <c r="J308" s="203"/>
      <c r="K308" s="203"/>
      <c r="L308" s="209"/>
      <c r="M308" s="210"/>
      <c r="N308" s="211"/>
      <c r="O308" s="211"/>
      <c r="P308" s="211"/>
      <c r="Q308" s="211"/>
      <c r="R308" s="211"/>
      <c r="S308" s="211"/>
      <c r="T308" s="212"/>
      <c r="AT308" s="213" t="s">
        <v>163</v>
      </c>
      <c r="AU308" s="213" t="s">
        <v>86</v>
      </c>
      <c r="AV308" s="13" t="s">
        <v>86</v>
      </c>
      <c r="AW308" s="13" t="s">
        <v>32</v>
      </c>
      <c r="AX308" s="13" t="s">
        <v>84</v>
      </c>
      <c r="AY308" s="213" t="s">
        <v>155</v>
      </c>
    </row>
    <row r="309" spans="1:65" s="2" customFormat="1" ht="24.15" customHeight="1">
      <c r="A309" s="35"/>
      <c r="B309" s="36"/>
      <c r="C309" s="188" t="s">
        <v>635</v>
      </c>
      <c r="D309" s="188" t="s">
        <v>157</v>
      </c>
      <c r="E309" s="189" t="s">
        <v>636</v>
      </c>
      <c r="F309" s="190" t="s">
        <v>637</v>
      </c>
      <c r="G309" s="191" t="s">
        <v>181</v>
      </c>
      <c r="H309" s="192">
        <v>83.105</v>
      </c>
      <c r="I309" s="193"/>
      <c r="J309" s="194">
        <f>ROUND(I309*H309,2)</f>
        <v>0</v>
      </c>
      <c r="K309" s="195"/>
      <c r="L309" s="40"/>
      <c r="M309" s="196" t="s">
        <v>1</v>
      </c>
      <c r="N309" s="197" t="s">
        <v>41</v>
      </c>
      <c r="O309" s="72"/>
      <c r="P309" s="198">
        <f>O309*H309</f>
        <v>0</v>
      </c>
      <c r="Q309" s="198">
        <v>2.25634</v>
      </c>
      <c r="R309" s="198">
        <f>Q309*H309</f>
        <v>187.5131357</v>
      </c>
      <c r="S309" s="198">
        <v>0</v>
      </c>
      <c r="T309" s="199">
        <f>S309*H309</f>
        <v>0</v>
      </c>
      <c r="U309" s="35"/>
      <c r="V309" s="35"/>
      <c r="W309" s="35"/>
      <c r="X309" s="35"/>
      <c r="Y309" s="35"/>
      <c r="Z309" s="35"/>
      <c r="AA309" s="35"/>
      <c r="AB309" s="35"/>
      <c r="AC309" s="35"/>
      <c r="AD309" s="35"/>
      <c r="AE309" s="35"/>
      <c r="AR309" s="200" t="s">
        <v>161</v>
      </c>
      <c r="AT309" s="200" t="s">
        <v>157</v>
      </c>
      <c r="AU309" s="200" t="s">
        <v>86</v>
      </c>
      <c r="AY309" s="18" t="s">
        <v>155</v>
      </c>
      <c r="BE309" s="201">
        <f>IF(N309="základní",J309,0)</f>
        <v>0</v>
      </c>
      <c r="BF309" s="201">
        <f>IF(N309="snížená",J309,0)</f>
        <v>0</v>
      </c>
      <c r="BG309" s="201">
        <f>IF(N309="zákl. přenesená",J309,0)</f>
        <v>0</v>
      </c>
      <c r="BH309" s="201">
        <f>IF(N309="sníž. přenesená",J309,0)</f>
        <v>0</v>
      </c>
      <c r="BI309" s="201">
        <f>IF(N309="nulová",J309,0)</f>
        <v>0</v>
      </c>
      <c r="BJ309" s="18" t="s">
        <v>84</v>
      </c>
      <c r="BK309" s="201">
        <f>ROUND(I309*H309,2)</f>
        <v>0</v>
      </c>
      <c r="BL309" s="18" t="s">
        <v>161</v>
      </c>
      <c r="BM309" s="200" t="s">
        <v>638</v>
      </c>
    </row>
    <row r="310" spans="2:51" s="13" customFormat="1" ht="12">
      <c r="B310" s="202"/>
      <c r="C310" s="203"/>
      <c r="D310" s="204" t="s">
        <v>163</v>
      </c>
      <c r="E310" s="205" t="s">
        <v>1</v>
      </c>
      <c r="F310" s="206" t="s">
        <v>639</v>
      </c>
      <c r="G310" s="203"/>
      <c r="H310" s="207">
        <v>1.384</v>
      </c>
      <c r="I310" s="208"/>
      <c r="J310" s="203"/>
      <c r="K310" s="203"/>
      <c r="L310" s="209"/>
      <c r="M310" s="210"/>
      <c r="N310" s="211"/>
      <c r="O310" s="211"/>
      <c r="P310" s="211"/>
      <c r="Q310" s="211"/>
      <c r="R310" s="211"/>
      <c r="S310" s="211"/>
      <c r="T310" s="212"/>
      <c r="AT310" s="213" t="s">
        <v>163</v>
      </c>
      <c r="AU310" s="213" t="s">
        <v>86</v>
      </c>
      <c r="AV310" s="13" t="s">
        <v>86</v>
      </c>
      <c r="AW310" s="13" t="s">
        <v>32</v>
      </c>
      <c r="AX310" s="13" t="s">
        <v>76</v>
      </c>
      <c r="AY310" s="213" t="s">
        <v>155</v>
      </c>
    </row>
    <row r="311" spans="2:51" s="13" customFormat="1" ht="12">
      <c r="B311" s="202"/>
      <c r="C311" s="203"/>
      <c r="D311" s="204" t="s">
        <v>163</v>
      </c>
      <c r="E311" s="205" t="s">
        <v>1</v>
      </c>
      <c r="F311" s="206" t="s">
        <v>640</v>
      </c>
      <c r="G311" s="203"/>
      <c r="H311" s="207">
        <v>2.994</v>
      </c>
      <c r="I311" s="208"/>
      <c r="J311" s="203"/>
      <c r="K311" s="203"/>
      <c r="L311" s="209"/>
      <c r="M311" s="210"/>
      <c r="N311" s="211"/>
      <c r="O311" s="211"/>
      <c r="P311" s="211"/>
      <c r="Q311" s="211"/>
      <c r="R311" s="211"/>
      <c r="S311" s="211"/>
      <c r="T311" s="212"/>
      <c r="AT311" s="213" t="s">
        <v>163</v>
      </c>
      <c r="AU311" s="213" t="s">
        <v>86</v>
      </c>
      <c r="AV311" s="13" t="s">
        <v>86</v>
      </c>
      <c r="AW311" s="13" t="s">
        <v>32</v>
      </c>
      <c r="AX311" s="13" t="s">
        <v>76</v>
      </c>
      <c r="AY311" s="213" t="s">
        <v>155</v>
      </c>
    </row>
    <row r="312" spans="2:51" s="13" customFormat="1" ht="12">
      <c r="B312" s="202"/>
      <c r="C312" s="203"/>
      <c r="D312" s="204" t="s">
        <v>163</v>
      </c>
      <c r="E312" s="205" t="s">
        <v>1</v>
      </c>
      <c r="F312" s="206" t="s">
        <v>641</v>
      </c>
      <c r="G312" s="203"/>
      <c r="H312" s="207">
        <v>73.327</v>
      </c>
      <c r="I312" s="208"/>
      <c r="J312" s="203"/>
      <c r="K312" s="203"/>
      <c r="L312" s="209"/>
      <c r="M312" s="210"/>
      <c r="N312" s="211"/>
      <c r="O312" s="211"/>
      <c r="P312" s="211"/>
      <c r="Q312" s="211"/>
      <c r="R312" s="211"/>
      <c r="S312" s="211"/>
      <c r="T312" s="212"/>
      <c r="AT312" s="213" t="s">
        <v>163</v>
      </c>
      <c r="AU312" s="213" t="s">
        <v>86</v>
      </c>
      <c r="AV312" s="13" t="s">
        <v>86</v>
      </c>
      <c r="AW312" s="13" t="s">
        <v>32</v>
      </c>
      <c r="AX312" s="13" t="s">
        <v>76</v>
      </c>
      <c r="AY312" s="213" t="s">
        <v>155</v>
      </c>
    </row>
    <row r="313" spans="2:51" s="13" customFormat="1" ht="12">
      <c r="B313" s="202"/>
      <c r="C313" s="203"/>
      <c r="D313" s="204" t="s">
        <v>163</v>
      </c>
      <c r="E313" s="205" t="s">
        <v>1</v>
      </c>
      <c r="F313" s="206" t="s">
        <v>642</v>
      </c>
      <c r="G313" s="203"/>
      <c r="H313" s="207">
        <v>5.4</v>
      </c>
      <c r="I313" s="208"/>
      <c r="J313" s="203"/>
      <c r="K313" s="203"/>
      <c r="L313" s="209"/>
      <c r="M313" s="210"/>
      <c r="N313" s="211"/>
      <c r="O313" s="211"/>
      <c r="P313" s="211"/>
      <c r="Q313" s="211"/>
      <c r="R313" s="211"/>
      <c r="S313" s="211"/>
      <c r="T313" s="212"/>
      <c r="AT313" s="213" t="s">
        <v>163</v>
      </c>
      <c r="AU313" s="213" t="s">
        <v>86</v>
      </c>
      <c r="AV313" s="13" t="s">
        <v>86</v>
      </c>
      <c r="AW313" s="13" t="s">
        <v>32</v>
      </c>
      <c r="AX313" s="13" t="s">
        <v>76</v>
      </c>
      <c r="AY313" s="213" t="s">
        <v>155</v>
      </c>
    </row>
    <row r="314" spans="2:51" s="16" customFormat="1" ht="12">
      <c r="B314" s="235"/>
      <c r="C314" s="236"/>
      <c r="D314" s="204" t="s">
        <v>163</v>
      </c>
      <c r="E314" s="237" t="s">
        <v>1</v>
      </c>
      <c r="F314" s="238" t="s">
        <v>206</v>
      </c>
      <c r="G314" s="236"/>
      <c r="H314" s="239">
        <v>83.105</v>
      </c>
      <c r="I314" s="240"/>
      <c r="J314" s="236"/>
      <c r="K314" s="236"/>
      <c r="L314" s="241"/>
      <c r="M314" s="242"/>
      <c r="N314" s="243"/>
      <c r="O314" s="243"/>
      <c r="P314" s="243"/>
      <c r="Q314" s="243"/>
      <c r="R314" s="243"/>
      <c r="S314" s="243"/>
      <c r="T314" s="244"/>
      <c r="AT314" s="245" t="s">
        <v>163</v>
      </c>
      <c r="AU314" s="245" t="s">
        <v>86</v>
      </c>
      <c r="AV314" s="16" t="s">
        <v>161</v>
      </c>
      <c r="AW314" s="16" t="s">
        <v>32</v>
      </c>
      <c r="AX314" s="16" t="s">
        <v>84</v>
      </c>
      <c r="AY314" s="245" t="s">
        <v>155</v>
      </c>
    </row>
    <row r="315" spans="1:65" s="2" customFormat="1" ht="24.15" customHeight="1">
      <c r="A315" s="35"/>
      <c r="B315" s="36"/>
      <c r="C315" s="188" t="s">
        <v>643</v>
      </c>
      <c r="D315" s="188" t="s">
        <v>157</v>
      </c>
      <c r="E315" s="189" t="s">
        <v>644</v>
      </c>
      <c r="F315" s="190" t="s">
        <v>645</v>
      </c>
      <c r="G315" s="191" t="s">
        <v>176</v>
      </c>
      <c r="H315" s="192">
        <v>49.9</v>
      </c>
      <c r="I315" s="193"/>
      <c r="J315" s="194">
        <f>ROUND(I315*H315,2)</f>
        <v>0</v>
      </c>
      <c r="K315" s="195"/>
      <c r="L315" s="40"/>
      <c r="M315" s="196" t="s">
        <v>1</v>
      </c>
      <c r="N315" s="197" t="s">
        <v>41</v>
      </c>
      <c r="O315" s="72"/>
      <c r="P315" s="198">
        <f>O315*H315</f>
        <v>0</v>
      </c>
      <c r="Q315" s="198">
        <v>0.29221</v>
      </c>
      <c r="R315" s="198">
        <f>Q315*H315</f>
        <v>14.581279</v>
      </c>
      <c r="S315" s="198">
        <v>0</v>
      </c>
      <c r="T315" s="199">
        <f>S315*H315</f>
        <v>0</v>
      </c>
      <c r="U315" s="35"/>
      <c r="V315" s="35"/>
      <c r="W315" s="35"/>
      <c r="X315" s="35"/>
      <c r="Y315" s="35"/>
      <c r="Z315" s="35"/>
      <c r="AA315" s="35"/>
      <c r="AB315" s="35"/>
      <c r="AC315" s="35"/>
      <c r="AD315" s="35"/>
      <c r="AE315" s="35"/>
      <c r="AR315" s="200" t="s">
        <v>161</v>
      </c>
      <c r="AT315" s="200" t="s">
        <v>157</v>
      </c>
      <c r="AU315" s="200" t="s">
        <v>86</v>
      </c>
      <c r="AY315" s="18" t="s">
        <v>155</v>
      </c>
      <c r="BE315" s="201">
        <f>IF(N315="základní",J315,0)</f>
        <v>0</v>
      </c>
      <c r="BF315" s="201">
        <f>IF(N315="snížená",J315,0)</f>
        <v>0</v>
      </c>
      <c r="BG315" s="201">
        <f>IF(N315="zákl. přenesená",J315,0)</f>
        <v>0</v>
      </c>
      <c r="BH315" s="201">
        <f>IF(N315="sníž. přenesená",J315,0)</f>
        <v>0</v>
      </c>
      <c r="BI315" s="201">
        <f>IF(N315="nulová",J315,0)</f>
        <v>0</v>
      </c>
      <c r="BJ315" s="18" t="s">
        <v>84</v>
      </c>
      <c r="BK315" s="201">
        <f>ROUND(I315*H315,2)</f>
        <v>0</v>
      </c>
      <c r="BL315" s="18" t="s">
        <v>161</v>
      </c>
      <c r="BM315" s="200" t="s">
        <v>646</v>
      </c>
    </row>
    <row r="316" spans="2:51" s="13" customFormat="1" ht="12">
      <c r="B316" s="202"/>
      <c r="C316" s="203"/>
      <c r="D316" s="204" t="s">
        <v>163</v>
      </c>
      <c r="E316" s="205" t="s">
        <v>1</v>
      </c>
      <c r="F316" s="206" t="s">
        <v>647</v>
      </c>
      <c r="G316" s="203"/>
      <c r="H316" s="207">
        <v>49.9</v>
      </c>
      <c r="I316" s="208"/>
      <c r="J316" s="203"/>
      <c r="K316" s="203"/>
      <c r="L316" s="209"/>
      <c r="M316" s="210"/>
      <c r="N316" s="211"/>
      <c r="O316" s="211"/>
      <c r="P316" s="211"/>
      <c r="Q316" s="211"/>
      <c r="R316" s="211"/>
      <c r="S316" s="211"/>
      <c r="T316" s="212"/>
      <c r="AT316" s="213" t="s">
        <v>163</v>
      </c>
      <c r="AU316" s="213" t="s">
        <v>86</v>
      </c>
      <c r="AV316" s="13" t="s">
        <v>86</v>
      </c>
      <c r="AW316" s="13" t="s">
        <v>32</v>
      </c>
      <c r="AX316" s="13" t="s">
        <v>84</v>
      </c>
      <c r="AY316" s="213" t="s">
        <v>155</v>
      </c>
    </row>
    <row r="317" spans="1:65" s="2" customFormat="1" ht="24.15" customHeight="1">
      <c r="A317" s="35"/>
      <c r="B317" s="36"/>
      <c r="C317" s="252" t="s">
        <v>648</v>
      </c>
      <c r="D317" s="252" t="s">
        <v>458</v>
      </c>
      <c r="E317" s="253" t="s">
        <v>649</v>
      </c>
      <c r="F317" s="254" t="s">
        <v>650</v>
      </c>
      <c r="G317" s="255" t="s">
        <v>176</v>
      </c>
      <c r="H317" s="256">
        <v>50.399</v>
      </c>
      <c r="I317" s="257"/>
      <c r="J317" s="258">
        <f>ROUND(I317*H317,2)</f>
        <v>0</v>
      </c>
      <c r="K317" s="259"/>
      <c r="L317" s="260"/>
      <c r="M317" s="261" t="s">
        <v>1</v>
      </c>
      <c r="N317" s="262" t="s">
        <v>41</v>
      </c>
      <c r="O317" s="72"/>
      <c r="P317" s="198">
        <f>O317*H317</f>
        <v>0</v>
      </c>
      <c r="Q317" s="198">
        <v>0.0156</v>
      </c>
      <c r="R317" s="198">
        <f>Q317*H317</f>
        <v>0.7862243999999999</v>
      </c>
      <c r="S317" s="198">
        <v>0</v>
      </c>
      <c r="T317" s="199">
        <f>S317*H317</f>
        <v>0</v>
      </c>
      <c r="U317" s="35"/>
      <c r="V317" s="35"/>
      <c r="W317" s="35"/>
      <c r="X317" s="35"/>
      <c r="Y317" s="35"/>
      <c r="Z317" s="35"/>
      <c r="AA317" s="35"/>
      <c r="AB317" s="35"/>
      <c r="AC317" s="35"/>
      <c r="AD317" s="35"/>
      <c r="AE317" s="35"/>
      <c r="AR317" s="200" t="s">
        <v>218</v>
      </c>
      <c r="AT317" s="200" t="s">
        <v>458</v>
      </c>
      <c r="AU317" s="200" t="s">
        <v>86</v>
      </c>
      <c r="AY317" s="18" t="s">
        <v>155</v>
      </c>
      <c r="BE317" s="201">
        <f>IF(N317="základní",J317,0)</f>
        <v>0</v>
      </c>
      <c r="BF317" s="201">
        <f>IF(N317="snížená",J317,0)</f>
        <v>0</v>
      </c>
      <c r="BG317" s="201">
        <f>IF(N317="zákl. přenesená",J317,0)</f>
        <v>0</v>
      </c>
      <c r="BH317" s="201">
        <f>IF(N317="sníž. přenesená",J317,0)</f>
        <v>0</v>
      </c>
      <c r="BI317" s="201">
        <f>IF(N317="nulová",J317,0)</f>
        <v>0</v>
      </c>
      <c r="BJ317" s="18" t="s">
        <v>84</v>
      </c>
      <c r="BK317" s="201">
        <f>ROUND(I317*H317,2)</f>
        <v>0</v>
      </c>
      <c r="BL317" s="18" t="s">
        <v>161</v>
      </c>
      <c r="BM317" s="200" t="s">
        <v>651</v>
      </c>
    </row>
    <row r="318" spans="2:51" s="13" customFormat="1" ht="12">
      <c r="B318" s="202"/>
      <c r="C318" s="203"/>
      <c r="D318" s="204" t="s">
        <v>163</v>
      </c>
      <c r="E318" s="203"/>
      <c r="F318" s="206" t="s">
        <v>652</v>
      </c>
      <c r="G318" s="203"/>
      <c r="H318" s="207">
        <v>50.399</v>
      </c>
      <c r="I318" s="208"/>
      <c r="J318" s="203"/>
      <c r="K318" s="203"/>
      <c r="L318" s="209"/>
      <c r="M318" s="210"/>
      <c r="N318" s="211"/>
      <c r="O318" s="211"/>
      <c r="P318" s="211"/>
      <c r="Q318" s="211"/>
      <c r="R318" s="211"/>
      <c r="S318" s="211"/>
      <c r="T318" s="212"/>
      <c r="AT318" s="213" t="s">
        <v>163</v>
      </c>
      <c r="AU318" s="213" t="s">
        <v>86</v>
      </c>
      <c r="AV318" s="13" t="s">
        <v>86</v>
      </c>
      <c r="AW318" s="13" t="s">
        <v>4</v>
      </c>
      <c r="AX318" s="13" t="s">
        <v>84</v>
      </c>
      <c r="AY318" s="213" t="s">
        <v>155</v>
      </c>
    </row>
    <row r="319" spans="1:65" s="2" customFormat="1" ht="24.15" customHeight="1">
      <c r="A319" s="35"/>
      <c r="B319" s="36"/>
      <c r="C319" s="188" t="s">
        <v>653</v>
      </c>
      <c r="D319" s="188" t="s">
        <v>157</v>
      </c>
      <c r="E319" s="189" t="s">
        <v>654</v>
      </c>
      <c r="F319" s="190" t="s">
        <v>655</v>
      </c>
      <c r="G319" s="191" t="s">
        <v>176</v>
      </c>
      <c r="H319" s="192">
        <v>13.5</v>
      </c>
      <c r="I319" s="193"/>
      <c r="J319" s="194">
        <f>ROUND(I319*H319,2)</f>
        <v>0</v>
      </c>
      <c r="K319" s="195"/>
      <c r="L319" s="40"/>
      <c r="M319" s="196" t="s">
        <v>1</v>
      </c>
      <c r="N319" s="197" t="s">
        <v>41</v>
      </c>
      <c r="O319" s="72"/>
      <c r="P319" s="198">
        <f>O319*H319</f>
        <v>0</v>
      </c>
      <c r="Q319" s="198">
        <v>0.00065</v>
      </c>
      <c r="R319" s="198">
        <f>Q319*H319</f>
        <v>0.008775</v>
      </c>
      <c r="S319" s="198">
        <v>0.001</v>
      </c>
      <c r="T319" s="199">
        <f>S319*H319</f>
        <v>0.0135</v>
      </c>
      <c r="U319" s="35"/>
      <c r="V319" s="35"/>
      <c r="W319" s="35"/>
      <c r="X319" s="35"/>
      <c r="Y319" s="35"/>
      <c r="Z319" s="35"/>
      <c r="AA319" s="35"/>
      <c r="AB319" s="35"/>
      <c r="AC319" s="35"/>
      <c r="AD319" s="35"/>
      <c r="AE319" s="35"/>
      <c r="AR319" s="200" t="s">
        <v>161</v>
      </c>
      <c r="AT319" s="200" t="s">
        <v>157</v>
      </c>
      <c r="AU319" s="200" t="s">
        <v>86</v>
      </c>
      <c r="AY319" s="18" t="s">
        <v>155</v>
      </c>
      <c r="BE319" s="201">
        <f>IF(N319="základní",J319,0)</f>
        <v>0</v>
      </c>
      <c r="BF319" s="201">
        <f>IF(N319="snížená",J319,0)</f>
        <v>0</v>
      </c>
      <c r="BG319" s="201">
        <f>IF(N319="zákl. přenesená",J319,0)</f>
        <v>0</v>
      </c>
      <c r="BH319" s="201">
        <f>IF(N319="sníž. přenesená",J319,0)</f>
        <v>0</v>
      </c>
      <c r="BI319" s="201">
        <f>IF(N319="nulová",J319,0)</f>
        <v>0</v>
      </c>
      <c r="BJ319" s="18" t="s">
        <v>84</v>
      </c>
      <c r="BK319" s="201">
        <f>ROUND(I319*H319,2)</f>
        <v>0</v>
      </c>
      <c r="BL319" s="18" t="s">
        <v>161</v>
      </c>
      <c r="BM319" s="200" t="s">
        <v>656</v>
      </c>
    </row>
    <row r="320" spans="1:65" s="2" customFormat="1" ht="24.15" customHeight="1">
      <c r="A320" s="35"/>
      <c r="B320" s="36"/>
      <c r="C320" s="188" t="s">
        <v>657</v>
      </c>
      <c r="D320" s="188" t="s">
        <v>157</v>
      </c>
      <c r="E320" s="189" t="s">
        <v>658</v>
      </c>
      <c r="F320" s="190" t="s">
        <v>659</v>
      </c>
      <c r="G320" s="191" t="s">
        <v>292</v>
      </c>
      <c r="H320" s="192">
        <v>6</v>
      </c>
      <c r="I320" s="193"/>
      <c r="J320" s="194">
        <f>ROUND(I320*H320,2)</f>
        <v>0</v>
      </c>
      <c r="K320" s="195"/>
      <c r="L320" s="40"/>
      <c r="M320" s="196" t="s">
        <v>1</v>
      </c>
      <c r="N320" s="197" t="s">
        <v>41</v>
      </c>
      <c r="O320" s="72"/>
      <c r="P320" s="198">
        <f>O320*H320</f>
        <v>0</v>
      </c>
      <c r="Q320" s="198">
        <v>1.2</v>
      </c>
      <c r="R320" s="198">
        <f>Q320*H320</f>
        <v>7.199999999999999</v>
      </c>
      <c r="S320" s="198">
        <v>0</v>
      </c>
      <c r="T320" s="199">
        <f>S320*H320</f>
        <v>0</v>
      </c>
      <c r="U320" s="35"/>
      <c r="V320" s="35"/>
      <c r="W320" s="35"/>
      <c r="X320" s="35"/>
      <c r="Y320" s="35"/>
      <c r="Z320" s="35"/>
      <c r="AA320" s="35"/>
      <c r="AB320" s="35"/>
      <c r="AC320" s="35"/>
      <c r="AD320" s="35"/>
      <c r="AE320" s="35"/>
      <c r="AR320" s="200" t="s">
        <v>161</v>
      </c>
      <c r="AT320" s="200" t="s">
        <v>157</v>
      </c>
      <c r="AU320" s="200" t="s">
        <v>86</v>
      </c>
      <c r="AY320" s="18" t="s">
        <v>155</v>
      </c>
      <c r="BE320" s="201">
        <f>IF(N320="základní",J320,0)</f>
        <v>0</v>
      </c>
      <c r="BF320" s="201">
        <f>IF(N320="snížená",J320,0)</f>
        <v>0</v>
      </c>
      <c r="BG320" s="201">
        <f>IF(N320="zákl. přenesená",J320,0)</f>
        <v>0</v>
      </c>
      <c r="BH320" s="201">
        <f>IF(N320="sníž. přenesená",J320,0)</f>
        <v>0</v>
      </c>
      <c r="BI320" s="201">
        <f>IF(N320="nulová",J320,0)</f>
        <v>0</v>
      </c>
      <c r="BJ320" s="18" t="s">
        <v>84</v>
      </c>
      <c r="BK320" s="201">
        <f>ROUND(I320*H320,2)</f>
        <v>0</v>
      </c>
      <c r="BL320" s="18" t="s">
        <v>161</v>
      </c>
      <c r="BM320" s="200" t="s">
        <v>660</v>
      </c>
    </row>
    <row r="321" spans="2:63" s="12" customFormat="1" ht="22.8" customHeight="1">
      <c r="B321" s="172"/>
      <c r="C321" s="173"/>
      <c r="D321" s="174" t="s">
        <v>75</v>
      </c>
      <c r="E321" s="186" t="s">
        <v>343</v>
      </c>
      <c r="F321" s="186" t="s">
        <v>344</v>
      </c>
      <c r="G321" s="173"/>
      <c r="H321" s="173"/>
      <c r="I321" s="176"/>
      <c r="J321" s="187">
        <f>BK321</f>
        <v>0</v>
      </c>
      <c r="K321" s="173"/>
      <c r="L321" s="178"/>
      <c r="M321" s="179"/>
      <c r="N321" s="180"/>
      <c r="O321" s="180"/>
      <c r="P321" s="181">
        <f>P322</f>
        <v>0</v>
      </c>
      <c r="Q321" s="180"/>
      <c r="R321" s="181">
        <f>R322</f>
        <v>0</v>
      </c>
      <c r="S321" s="180"/>
      <c r="T321" s="182">
        <f>T322</f>
        <v>0</v>
      </c>
      <c r="AR321" s="183" t="s">
        <v>84</v>
      </c>
      <c r="AT321" s="184" t="s">
        <v>75</v>
      </c>
      <c r="AU321" s="184" t="s">
        <v>84</v>
      </c>
      <c r="AY321" s="183" t="s">
        <v>155</v>
      </c>
      <c r="BK321" s="185">
        <f>BK322</f>
        <v>0</v>
      </c>
    </row>
    <row r="322" spans="1:65" s="2" customFormat="1" ht="24.15" customHeight="1">
      <c r="A322" s="35"/>
      <c r="B322" s="36"/>
      <c r="C322" s="188" t="s">
        <v>661</v>
      </c>
      <c r="D322" s="188" t="s">
        <v>157</v>
      </c>
      <c r="E322" s="189" t="s">
        <v>662</v>
      </c>
      <c r="F322" s="190" t="s">
        <v>663</v>
      </c>
      <c r="G322" s="191" t="s">
        <v>258</v>
      </c>
      <c r="H322" s="192">
        <v>1227.275</v>
      </c>
      <c r="I322" s="193"/>
      <c r="J322" s="194">
        <f>ROUND(I322*H322,2)</f>
        <v>0</v>
      </c>
      <c r="K322" s="195"/>
      <c r="L322" s="40"/>
      <c r="M322" s="196" t="s">
        <v>1</v>
      </c>
      <c r="N322" s="197" t="s">
        <v>41</v>
      </c>
      <c r="O322" s="72"/>
      <c r="P322" s="198">
        <f>O322*H322</f>
        <v>0</v>
      </c>
      <c r="Q322" s="198">
        <v>0</v>
      </c>
      <c r="R322" s="198">
        <f>Q322*H322</f>
        <v>0</v>
      </c>
      <c r="S322" s="198">
        <v>0</v>
      </c>
      <c r="T322" s="199">
        <f>S322*H322</f>
        <v>0</v>
      </c>
      <c r="U322" s="35"/>
      <c r="V322" s="35"/>
      <c r="W322" s="35"/>
      <c r="X322" s="35"/>
      <c r="Y322" s="35"/>
      <c r="Z322" s="35"/>
      <c r="AA322" s="35"/>
      <c r="AB322" s="35"/>
      <c r="AC322" s="35"/>
      <c r="AD322" s="35"/>
      <c r="AE322" s="35"/>
      <c r="AR322" s="200" t="s">
        <v>161</v>
      </c>
      <c r="AT322" s="200" t="s">
        <v>157</v>
      </c>
      <c r="AU322" s="200" t="s">
        <v>86</v>
      </c>
      <c r="AY322" s="18" t="s">
        <v>155</v>
      </c>
      <c r="BE322" s="201">
        <f>IF(N322="základní",J322,0)</f>
        <v>0</v>
      </c>
      <c r="BF322" s="201">
        <f>IF(N322="snížená",J322,0)</f>
        <v>0</v>
      </c>
      <c r="BG322" s="201">
        <f>IF(N322="zákl. přenesená",J322,0)</f>
        <v>0</v>
      </c>
      <c r="BH322" s="201">
        <f>IF(N322="sníž. přenesená",J322,0)</f>
        <v>0</v>
      </c>
      <c r="BI322" s="201">
        <f>IF(N322="nulová",J322,0)</f>
        <v>0</v>
      </c>
      <c r="BJ322" s="18" t="s">
        <v>84</v>
      </c>
      <c r="BK322" s="201">
        <f>ROUND(I322*H322,2)</f>
        <v>0</v>
      </c>
      <c r="BL322" s="18" t="s">
        <v>161</v>
      </c>
      <c r="BM322" s="200" t="s">
        <v>664</v>
      </c>
    </row>
    <row r="323" spans="2:63" s="12" customFormat="1" ht="25.95" customHeight="1">
      <c r="B323" s="172"/>
      <c r="C323" s="173"/>
      <c r="D323" s="174" t="s">
        <v>75</v>
      </c>
      <c r="E323" s="175" t="s">
        <v>349</v>
      </c>
      <c r="F323" s="175" t="s">
        <v>350</v>
      </c>
      <c r="G323" s="173"/>
      <c r="H323" s="173"/>
      <c r="I323" s="176"/>
      <c r="J323" s="177">
        <f>BK323</f>
        <v>0</v>
      </c>
      <c r="K323" s="173"/>
      <c r="L323" s="178"/>
      <c r="M323" s="179"/>
      <c r="N323" s="180"/>
      <c r="O323" s="180"/>
      <c r="P323" s="181">
        <f>P324</f>
        <v>0</v>
      </c>
      <c r="Q323" s="180"/>
      <c r="R323" s="181">
        <f>R324</f>
        <v>0.021</v>
      </c>
      <c r="S323" s="180"/>
      <c r="T323" s="182">
        <f>T324</f>
        <v>0</v>
      </c>
      <c r="AR323" s="183" t="s">
        <v>86</v>
      </c>
      <c r="AT323" s="184" t="s">
        <v>75</v>
      </c>
      <c r="AU323" s="184" t="s">
        <v>76</v>
      </c>
      <c r="AY323" s="183" t="s">
        <v>155</v>
      </c>
      <c r="BK323" s="185">
        <f>BK324</f>
        <v>0</v>
      </c>
    </row>
    <row r="324" spans="2:63" s="12" customFormat="1" ht="22.8" customHeight="1">
      <c r="B324" s="172"/>
      <c r="C324" s="173"/>
      <c r="D324" s="174" t="s">
        <v>75</v>
      </c>
      <c r="E324" s="186" t="s">
        <v>665</v>
      </c>
      <c r="F324" s="186" t="s">
        <v>666</v>
      </c>
      <c r="G324" s="173"/>
      <c r="H324" s="173"/>
      <c r="I324" s="176"/>
      <c r="J324" s="187">
        <f>BK324</f>
        <v>0</v>
      </c>
      <c r="K324" s="173"/>
      <c r="L324" s="178"/>
      <c r="M324" s="179"/>
      <c r="N324" s="180"/>
      <c r="O324" s="180"/>
      <c r="P324" s="181">
        <f>SUM(P325:P337)</f>
        <v>0</v>
      </c>
      <c r="Q324" s="180"/>
      <c r="R324" s="181">
        <f>SUM(R325:R337)</f>
        <v>0.021</v>
      </c>
      <c r="S324" s="180"/>
      <c r="T324" s="182">
        <f>SUM(T325:T337)</f>
        <v>0</v>
      </c>
      <c r="AR324" s="183" t="s">
        <v>86</v>
      </c>
      <c r="AT324" s="184" t="s">
        <v>75</v>
      </c>
      <c r="AU324" s="184" t="s">
        <v>84</v>
      </c>
      <c r="AY324" s="183" t="s">
        <v>155</v>
      </c>
      <c r="BK324" s="185">
        <f>SUM(BK325:BK337)</f>
        <v>0</v>
      </c>
    </row>
    <row r="325" spans="1:65" s="2" customFormat="1" ht="24.15" customHeight="1">
      <c r="A325" s="35"/>
      <c r="B325" s="36"/>
      <c r="C325" s="188" t="s">
        <v>667</v>
      </c>
      <c r="D325" s="188" t="s">
        <v>157</v>
      </c>
      <c r="E325" s="189" t="s">
        <v>668</v>
      </c>
      <c r="F325" s="190" t="s">
        <v>669</v>
      </c>
      <c r="G325" s="191" t="s">
        <v>160</v>
      </c>
      <c r="H325" s="192">
        <v>69.18</v>
      </c>
      <c r="I325" s="193"/>
      <c r="J325" s="194">
        <f>ROUND(I325*H325,2)</f>
        <v>0</v>
      </c>
      <c r="K325" s="195"/>
      <c r="L325" s="40"/>
      <c r="M325" s="196" t="s">
        <v>1</v>
      </c>
      <c r="N325" s="197" t="s">
        <v>41</v>
      </c>
      <c r="O325" s="72"/>
      <c r="P325" s="198">
        <f>O325*H325</f>
        <v>0</v>
      </c>
      <c r="Q325" s="198">
        <v>0</v>
      </c>
      <c r="R325" s="198">
        <f>Q325*H325</f>
        <v>0</v>
      </c>
      <c r="S325" s="198">
        <v>0</v>
      </c>
      <c r="T325" s="199">
        <f>S325*H325</f>
        <v>0</v>
      </c>
      <c r="U325" s="35"/>
      <c r="V325" s="35"/>
      <c r="W325" s="35"/>
      <c r="X325" s="35"/>
      <c r="Y325" s="35"/>
      <c r="Z325" s="35"/>
      <c r="AA325" s="35"/>
      <c r="AB325" s="35"/>
      <c r="AC325" s="35"/>
      <c r="AD325" s="35"/>
      <c r="AE325" s="35"/>
      <c r="AR325" s="200" t="s">
        <v>255</v>
      </c>
      <c r="AT325" s="200" t="s">
        <v>157</v>
      </c>
      <c r="AU325" s="200" t="s">
        <v>86</v>
      </c>
      <c r="AY325" s="18" t="s">
        <v>155</v>
      </c>
      <c r="BE325" s="201">
        <f>IF(N325="základní",J325,0)</f>
        <v>0</v>
      </c>
      <c r="BF325" s="201">
        <f>IF(N325="snížená",J325,0)</f>
        <v>0</v>
      </c>
      <c r="BG325" s="201">
        <f>IF(N325="zákl. přenesená",J325,0)</f>
        <v>0</v>
      </c>
      <c r="BH325" s="201">
        <f>IF(N325="sníž. přenesená",J325,0)</f>
        <v>0</v>
      </c>
      <c r="BI325" s="201">
        <f>IF(N325="nulová",J325,0)</f>
        <v>0</v>
      </c>
      <c r="BJ325" s="18" t="s">
        <v>84</v>
      </c>
      <c r="BK325" s="201">
        <f>ROUND(I325*H325,2)</f>
        <v>0</v>
      </c>
      <c r="BL325" s="18" t="s">
        <v>255</v>
      </c>
      <c r="BM325" s="200" t="s">
        <v>670</v>
      </c>
    </row>
    <row r="326" spans="2:51" s="14" customFormat="1" ht="12">
      <c r="B326" s="214"/>
      <c r="C326" s="215"/>
      <c r="D326" s="204" t="s">
        <v>163</v>
      </c>
      <c r="E326" s="216" t="s">
        <v>1</v>
      </c>
      <c r="F326" s="217" t="s">
        <v>410</v>
      </c>
      <c r="G326" s="215"/>
      <c r="H326" s="216" t="s">
        <v>1</v>
      </c>
      <c r="I326" s="218"/>
      <c r="J326" s="215"/>
      <c r="K326" s="215"/>
      <c r="L326" s="219"/>
      <c r="M326" s="220"/>
      <c r="N326" s="221"/>
      <c r="O326" s="221"/>
      <c r="P326" s="221"/>
      <c r="Q326" s="221"/>
      <c r="R326" s="221"/>
      <c r="S326" s="221"/>
      <c r="T326" s="222"/>
      <c r="AT326" s="223" t="s">
        <v>163</v>
      </c>
      <c r="AU326" s="223" t="s">
        <v>86</v>
      </c>
      <c r="AV326" s="14" t="s">
        <v>84</v>
      </c>
      <c r="AW326" s="14" t="s">
        <v>32</v>
      </c>
      <c r="AX326" s="14" t="s">
        <v>76</v>
      </c>
      <c r="AY326" s="223" t="s">
        <v>155</v>
      </c>
    </row>
    <row r="327" spans="2:51" s="13" customFormat="1" ht="12">
      <c r="B327" s="202"/>
      <c r="C327" s="203"/>
      <c r="D327" s="204" t="s">
        <v>163</v>
      </c>
      <c r="E327" s="205" t="s">
        <v>1</v>
      </c>
      <c r="F327" s="206" t="s">
        <v>671</v>
      </c>
      <c r="G327" s="203"/>
      <c r="H327" s="207">
        <v>7.5</v>
      </c>
      <c r="I327" s="208"/>
      <c r="J327" s="203"/>
      <c r="K327" s="203"/>
      <c r="L327" s="209"/>
      <c r="M327" s="210"/>
      <c r="N327" s="211"/>
      <c r="O327" s="211"/>
      <c r="P327" s="211"/>
      <c r="Q327" s="211"/>
      <c r="R327" s="211"/>
      <c r="S327" s="211"/>
      <c r="T327" s="212"/>
      <c r="AT327" s="213" t="s">
        <v>163</v>
      </c>
      <c r="AU327" s="213" t="s">
        <v>86</v>
      </c>
      <c r="AV327" s="13" t="s">
        <v>86</v>
      </c>
      <c r="AW327" s="13" t="s">
        <v>32</v>
      </c>
      <c r="AX327" s="13" t="s">
        <v>76</v>
      </c>
      <c r="AY327" s="213" t="s">
        <v>155</v>
      </c>
    </row>
    <row r="328" spans="2:51" s="13" customFormat="1" ht="12">
      <c r="B328" s="202"/>
      <c r="C328" s="203"/>
      <c r="D328" s="204" t="s">
        <v>163</v>
      </c>
      <c r="E328" s="205" t="s">
        <v>1</v>
      </c>
      <c r="F328" s="206" t="s">
        <v>672</v>
      </c>
      <c r="G328" s="203"/>
      <c r="H328" s="207">
        <v>26.75</v>
      </c>
      <c r="I328" s="208"/>
      <c r="J328" s="203"/>
      <c r="K328" s="203"/>
      <c r="L328" s="209"/>
      <c r="M328" s="210"/>
      <c r="N328" s="211"/>
      <c r="O328" s="211"/>
      <c r="P328" s="211"/>
      <c r="Q328" s="211"/>
      <c r="R328" s="211"/>
      <c r="S328" s="211"/>
      <c r="T328" s="212"/>
      <c r="AT328" s="213" t="s">
        <v>163</v>
      </c>
      <c r="AU328" s="213" t="s">
        <v>86</v>
      </c>
      <c r="AV328" s="13" t="s">
        <v>86</v>
      </c>
      <c r="AW328" s="13" t="s">
        <v>32</v>
      </c>
      <c r="AX328" s="13" t="s">
        <v>76</v>
      </c>
      <c r="AY328" s="213" t="s">
        <v>155</v>
      </c>
    </row>
    <row r="329" spans="2:51" s="13" customFormat="1" ht="12">
      <c r="B329" s="202"/>
      <c r="C329" s="203"/>
      <c r="D329" s="204" t="s">
        <v>163</v>
      </c>
      <c r="E329" s="205" t="s">
        <v>1</v>
      </c>
      <c r="F329" s="206" t="s">
        <v>673</v>
      </c>
      <c r="G329" s="203"/>
      <c r="H329" s="207">
        <v>9.48</v>
      </c>
      <c r="I329" s="208"/>
      <c r="J329" s="203"/>
      <c r="K329" s="203"/>
      <c r="L329" s="209"/>
      <c r="M329" s="210"/>
      <c r="N329" s="211"/>
      <c r="O329" s="211"/>
      <c r="P329" s="211"/>
      <c r="Q329" s="211"/>
      <c r="R329" s="211"/>
      <c r="S329" s="211"/>
      <c r="T329" s="212"/>
      <c r="AT329" s="213" t="s">
        <v>163</v>
      </c>
      <c r="AU329" s="213" t="s">
        <v>86</v>
      </c>
      <c r="AV329" s="13" t="s">
        <v>86</v>
      </c>
      <c r="AW329" s="13" t="s">
        <v>32</v>
      </c>
      <c r="AX329" s="13" t="s">
        <v>76</v>
      </c>
      <c r="AY329" s="213" t="s">
        <v>155</v>
      </c>
    </row>
    <row r="330" spans="2:51" s="13" customFormat="1" ht="12">
      <c r="B330" s="202"/>
      <c r="C330" s="203"/>
      <c r="D330" s="204" t="s">
        <v>163</v>
      </c>
      <c r="E330" s="205" t="s">
        <v>1</v>
      </c>
      <c r="F330" s="206" t="s">
        <v>674</v>
      </c>
      <c r="G330" s="203"/>
      <c r="H330" s="207">
        <v>7.65</v>
      </c>
      <c r="I330" s="208"/>
      <c r="J330" s="203"/>
      <c r="K330" s="203"/>
      <c r="L330" s="209"/>
      <c r="M330" s="210"/>
      <c r="N330" s="211"/>
      <c r="O330" s="211"/>
      <c r="P330" s="211"/>
      <c r="Q330" s="211"/>
      <c r="R330" s="211"/>
      <c r="S330" s="211"/>
      <c r="T330" s="212"/>
      <c r="AT330" s="213" t="s">
        <v>163</v>
      </c>
      <c r="AU330" s="213" t="s">
        <v>86</v>
      </c>
      <c r="AV330" s="13" t="s">
        <v>86</v>
      </c>
      <c r="AW330" s="13" t="s">
        <v>32</v>
      </c>
      <c r="AX330" s="13" t="s">
        <v>76</v>
      </c>
      <c r="AY330" s="213" t="s">
        <v>155</v>
      </c>
    </row>
    <row r="331" spans="2:51" s="13" customFormat="1" ht="12">
      <c r="B331" s="202"/>
      <c r="C331" s="203"/>
      <c r="D331" s="204" t="s">
        <v>163</v>
      </c>
      <c r="E331" s="205" t="s">
        <v>1</v>
      </c>
      <c r="F331" s="206" t="s">
        <v>675</v>
      </c>
      <c r="G331" s="203"/>
      <c r="H331" s="207">
        <v>3.3</v>
      </c>
      <c r="I331" s="208"/>
      <c r="J331" s="203"/>
      <c r="K331" s="203"/>
      <c r="L331" s="209"/>
      <c r="M331" s="210"/>
      <c r="N331" s="211"/>
      <c r="O331" s="211"/>
      <c r="P331" s="211"/>
      <c r="Q331" s="211"/>
      <c r="R331" s="211"/>
      <c r="S331" s="211"/>
      <c r="T331" s="212"/>
      <c r="AT331" s="213" t="s">
        <v>163</v>
      </c>
      <c r="AU331" s="213" t="s">
        <v>86</v>
      </c>
      <c r="AV331" s="13" t="s">
        <v>86</v>
      </c>
      <c r="AW331" s="13" t="s">
        <v>32</v>
      </c>
      <c r="AX331" s="13" t="s">
        <v>76</v>
      </c>
      <c r="AY331" s="213" t="s">
        <v>155</v>
      </c>
    </row>
    <row r="332" spans="2:51" s="13" customFormat="1" ht="12">
      <c r="B332" s="202"/>
      <c r="C332" s="203"/>
      <c r="D332" s="204" t="s">
        <v>163</v>
      </c>
      <c r="E332" s="205" t="s">
        <v>1</v>
      </c>
      <c r="F332" s="206" t="s">
        <v>676</v>
      </c>
      <c r="G332" s="203"/>
      <c r="H332" s="207">
        <v>8.5</v>
      </c>
      <c r="I332" s="208"/>
      <c r="J332" s="203"/>
      <c r="K332" s="203"/>
      <c r="L332" s="209"/>
      <c r="M332" s="210"/>
      <c r="N332" s="211"/>
      <c r="O332" s="211"/>
      <c r="P332" s="211"/>
      <c r="Q332" s="211"/>
      <c r="R332" s="211"/>
      <c r="S332" s="211"/>
      <c r="T332" s="212"/>
      <c r="AT332" s="213" t="s">
        <v>163</v>
      </c>
      <c r="AU332" s="213" t="s">
        <v>86</v>
      </c>
      <c r="AV332" s="13" t="s">
        <v>86</v>
      </c>
      <c r="AW332" s="13" t="s">
        <v>32</v>
      </c>
      <c r="AX332" s="13" t="s">
        <v>76</v>
      </c>
      <c r="AY332" s="213" t="s">
        <v>155</v>
      </c>
    </row>
    <row r="333" spans="2:51" s="13" customFormat="1" ht="12">
      <c r="B333" s="202"/>
      <c r="C333" s="203"/>
      <c r="D333" s="204" t="s">
        <v>163</v>
      </c>
      <c r="E333" s="205" t="s">
        <v>1</v>
      </c>
      <c r="F333" s="206" t="s">
        <v>677</v>
      </c>
      <c r="G333" s="203"/>
      <c r="H333" s="207">
        <v>6</v>
      </c>
      <c r="I333" s="208"/>
      <c r="J333" s="203"/>
      <c r="K333" s="203"/>
      <c r="L333" s="209"/>
      <c r="M333" s="210"/>
      <c r="N333" s="211"/>
      <c r="O333" s="211"/>
      <c r="P333" s="211"/>
      <c r="Q333" s="211"/>
      <c r="R333" s="211"/>
      <c r="S333" s="211"/>
      <c r="T333" s="212"/>
      <c r="AT333" s="213" t="s">
        <v>163</v>
      </c>
      <c r="AU333" s="213" t="s">
        <v>86</v>
      </c>
      <c r="AV333" s="13" t="s">
        <v>86</v>
      </c>
      <c r="AW333" s="13" t="s">
        <v>32</v>
      </c>
      <c r="AX333" s="13" t="s">
        <v>76</v>
      </c>
      <c r="AY333" s="213" t="s">
        <v>155</v>
      </c>
    </row>
    <row r="334" spans="2:51" s="16" customFormat="1" ht="12">
      <c r="B334" s="235"/>
      <c r="C334" s="236"/>
      <c r="D334" s="204" t="s">
        <v>163</v>
      </c>
      <c r="E334" s="237" t="s">
        <v>1</v>
      </c>
      <c r="F334" s="238" t="s">
        <v>206</v>
      </c>
      <c r="G334" s="236"/>
      <c r="H334" s="239">
        <v>69.18</v>
      </c>
      <c r="I334" s="240"/>
      <c r="J334" s="236"/>
      <c r="K334" s="236"/>
      <c r="L334" s="241"/>
      <c r="M334" s="242"/>
      <c r="N334" s="243"/>
      <c r="O334" s="243"/>
      <c r="P334" s="243"/>
      <c r="Q334" s="243"/>
      <c r="R334" s="243"/>
      <c r="S334" s="243"/>
      <c r="T334" s="244"/>
      <c r="AT334" s="245" t="s">
        <v>163</v>
      </c>
      <c r="AU334" s="245" t="s">
        <v>86</v>
      </c>
      <c r="AV334" s="16" t="s">
        <v>161</v>
      </c>
      <c r="AW334" s="16" t="s">
        <v>32</v>
      </c>
      <c r="AX334" s="16" t="s">
        <v>84</v>
      </c>
      <c r="AY334" s="245" t="s">
        <v>155</v>
      </c>
    </row>
    <row r="335" spans="1:65" s="2" customFormat="1" ht="16.5" customHeight="1">
      <c r="A335" s="35"/>
      <c r="B335" s="36"/>
      <c r="C335" s="252" t="s">
        <v>678</v>
      </c>
      <c r="D335" s="252" t="s">
        <v>458</v>
      </c>
      <c r="E335" s="253" t="s">
        <v>679</v>
      </c>
      <c r="F335" s="254" t="s">
        <v>680</v>
      </c>
      <c r="G335" s="255" t="s">
        <v>258</v>
      </c>
      <c r="H335" s="256">
        <v>0.021</v>
      </c>
      <c r="I335" s="257"/>
      <c r="J335" s="258">
        <f>ROUND(I335*H335,2)</f>
        <v>0</v>
      </c>
      <c r="K335" s="259"/>
      <c r="L335" s="260"/>
      <c r="M335" s="261" t="s">
        <v>1</v>
      </c>
      <c r="N335" s="262" t="s">
        <v>41</v>
      </c>
      <c r="O335" s="72"/>
      <c r="P335" s="198">
        <f>O335*H335</f>
        <v>0</v>
      </c>
      <c r="Q335" s="198">
        <v>1</v>
      </c>
      <c r="R335" s="198">
        <f>Q335*H335</f>
        <v>0.021</v>
      </c>
      <c r="S335" s="198">
        <v>0</v>
      </c>
      <c r="T335" s="199">
        <f>S335*H335</f>
        <v>0</v>
      </c>
      <c r="U335" s="35"/>
      <c r="V335" s="35"/>
      <c r="W335" s="35"/>
      <c r="X335" s="35"/>
      <c r="Y335" s="35"/>
      <c r="Z335" s="35"/>
      <c r="AA335" s="35"/>
      <c r="AB335" s="35"/>
      <c r="AC335" s="35"/>
      <c r="AD335" s="35"/>
      <c r="AE335" s="35"/>
      <c r="AR335" s="200" t="s">
        <v>353</v>
      </c>
      <c r="AT335" s="200" t="s">
        <v>458</v>
      </c>
      <c r="AU335" s="200" t="s">
        <v>86</v>
      </c>
      <c r="AY335" s="18" t="s">
        <v>155</v>
      </c>
      <c r="BE335" s="201">
        <f>IF(N335="základní",J335,0)</f>
        <v>0</v>
      </c>
      <c r="BF335" s="201">
        <f>IF(N335="snížená",J335,0)</f>
        <v>0</v>
      </c>
      <c r="BG335" s="201">
        <f>IF(N335="zákl. přenesená",J335,0)</f>
        <v>0</v>
      </c>
      <c r="BH335" s="201">
        <f>IF(N335="sníž. přenesená",J335,0)</f>
        <v>0</v>
      </c>
      <c r="BI335" s="201">
        <f>IF(N335="nulová",J335,0)</f>
        <v>0</v>
      </c>
      <c r="BJ335" s="18" t="s">
        <v>84</v>
      </c>
      <c r="BK335" s="201">
        <f>ROUND(I335*H335,2)</f>
        <v>0</v>
      </c>
      <c r="BL335" s="18" t="s">
        <v>255</v>
      </c>
      <c r="BM335" s="200" t="s">
        <v>681</v>
      </c>
    </row>
    <row r="336" spans="2:51" s="13" customFormat="1" ht="12">
      <c r="B336" s="202"/>
      <c r="C336" s="203"/>
      <c r="D336" s="204" t="s">
        <v>163</v>
      </c>
      <c r="E336" s="203"/>
      <c r="F336" s="206" t="s">
        <v>682</v>
      </c>
      <c r="G336" s="203"/>
      <c r="H336" s="207">
        <v>0.021</v>
      </c>
      <c r="I336" s="208"/>
      <c r="J336" s="203"/>
      <c r="K336" s="203"/>
      <c r="L336" s="209"/>
      <c r="M336" s="210"/>
      <c r="N336" s="211"/>
      <c r="O336" s="211"/>
      <c r="P336" s="211"/>
      <c r="Q336" s="211"/>
      <c r="R336" s="211"/>
      <c r="S336" s="211"/>
      <c r="T336" s="212"/>
      <c r="AT336" s="213" t="s">
        <v>163</v>
      </c>
      <c r="AU336" s="213" t="s">
        <v>86</v>
      </c>
      <c r="AV336" s="13" t="s">
        <v>86</v>
      </c>
      <c r="AW336" s="13" t="s">
        <v>4</v>
      </c>
      <c r="AX336" s="13" t="s">
        <v>84</v>
      </c>
      <c r="AY336" s="213" t="s">
        <v>155</v>
      </c>
    </row>
    <row r="337" spans="1:65" s="2" customFormat="1" ht="24.15" customHeight="1">
      <c r="A337" s="35"/>
      <c r="B337" s="36"/>
      <c r="C337" s="188" t="s">
        <v>683</v>
      </c>
      <c r="D337" s="188" t="s">
        <v>157</v>
      </c>
      <c r="E337" s="189" t="s">
        <v>684</v>
      </c>
      <c r="F337" s="190" t="s">
        <v>685</v>
      </c>
      <c r="G337" s="191" t="s">
        <v>382</v>
      </c>
      <c r="H337" s="246"/>
      <c r="I337" s="193"/>
      <c r="J337" s="194">
        <f>ROUND(I337*H337,2)</f>
        <v>0</v>
      </c>
      <c r="K337" s="195"/>
      <c r="L337" s="40"/>
      <c r="M337" s="196" t="s">
        <v>1</v>
      </c>
      <c r="N337" s="197" t="s">
        <v>41</v>
      </c>
      <c r="O337" s="72"/>
      <c r="P337" s="198">
        <f>O337*H337</f>
        <v>0</v>
      </c>
      <c r="Q337" s="198">
        <v>0</v>
      </c>
      <c r="R337" s="198">
        <f>Q337*H337</f>
        <v>0</v>
      </c>
      <c r="S337" s="198">
        <v>0</v>
      </c>
      <c r="T337" s="199">
        <f>S337*H337</f>
        <v>0</v>
      </c>
      <c r="U337" s="35"/>
      <c r="V337" s="35"/>
      <c r="W337" s="35"/>
      <c r="X337" s="35"/>
      <c r="Y337" s="35"/>
      <c r="Z337" s="35"/>
      <c r="AA337" s="35"/>
      <c r="AB337" s="35"/>
      <c r="AC337" s="35"/>
      <c r="AD337" s="35"/>
      <c r="AE337" s="35"/>
      <c r="AR337" s="200" t="s">
        <v>255</v>
      </c>
      <c r="AT337" s="200" t="s">
        <v>157</v>
      </c>
      <c r="AU337" s="200" t="s">
        <v>86</v>
      </c>
      <c r="AY337" s="18" t="s">
        <v>155</v>
      </c>
      <c r="BE337" s="201">
        <f>IF(N337="základní",J337,0)</f>
        <v>0</v>
      </c>
      <c r="BF337" s="201">
        <f>IF(N337="snížená",J337,0)</f>
        <v>0</v>
      </c>
      <c r="BG337" s="201">
        <f>IF(N337="zákl. přenesená",J337,0)</f>
        <v>0</v>
      </c>
      <c r="BH337" s="201">
        <f>IF(N337="sníž. přenesená",J337,0)</f>
        <v>0</v>
      </c>
      <c r="BI337" s="201">
        <f>IF(N337="nulová",J337,0)</f>
        <v>0</v>
      </c>
      <c r="BJ337" s="18" t="s">
        <v>84</v>
      </c>
      <c r="BK337" s="201">
        <f>ROUND(I337*H337,2)</f>
        <v>0</v>
      </c>
      <c r="BL337" s="18" t="s">
        <v>255</v>
      </c>
      <c r="BM337" s="200" t="s">
        <v>686</v>
      </c>
    </row>
    <row r="338" spans="2:63" s="12" customFormat="1" ht="25.95" customHeight="1">
      <c r="B338" s="172"/>
      <c r="C338" s="173"/>
      <c r="D338" s="174" t="s">
        <v>75</v>
      </c>
      <c r="E338" s="175" t="s">
        <v>369</v>
      </c>
      <c r="F338" s="175" t="s">
        <v>370</v>
      </c>
      <c r="G338" s="173"/>
      <c r="H338" s="173"/>
      <c r="I338" s="176"/>
      <c r="J338" s="177">
        <f>BK338</f>
        <v>0</v>
      </c>
      <c r="K338" s="173"/>
      <c r="L338" s="178"/>
      <c r="M338" s="179"/>
      <c r="N338" s="180"/>
      <c r="O338" s="180"/>
      <c r="P338" s="181">
        <f>P339+P341+P343+P345</f>
        <v>0</v>
      </c>
      <c r="Q338" s="180"/>
      <c r="R338" s="181">
        <f>R339+R341+R343+R345</f>
        <v>0</v>
      </c>
      <c r="S338" s="180"/>
      <c r="T338" s="182">
        <f>T339+T341+T343+T345</f>
        <v>0</v>
      </c>
      <c r="AR338" s="183" t="s">
        <v>178</v>
      </c>
      <c r="AT338" s="184" t="s">
        <v>75</v>
      </c>
      <c r="AU338" s="184" t="s">
        <v>76</v>
      </c>
      <c r="AY338" s="183" t="s">
        <v>155</v>
      </c>
      <c r="BK338" s="185">
        <f>BK339+BK341+BK343+BK345</f>
        <v>0</v>
      </c>
    </row>
    <row r="339" spans="2:63" s="12" customFormat="1" ht="22.8" customHeight="1">
      <c r="B339" s="172"/>
      <c r="C339" s="173"/>
      <c r="D339" s="174" t="s">
        <v>75</v>
      </c>
      <c r="E339" s="186" t="s">
        <v>371</v>
      </c>
      <c r="F339" s="186" t="s">
        <v>372</v>
      </c>
      <c r="G339" s="173"/>
      <c r="H339" s="173"/>
      <c r="I339" s="176"/>
      <c r="J339" s="187">
        <f>BK339</f>
        <v>0</v>
      </c>
      <c r="K339" s="173"/>
      <c r="L339" s="178"/>
      <c r="M339" s="179"/>
      <c r="N339" s="180"/>
      <c r="O339" s="180"/>
      <c r="P339" s="181">
        <f>P340</f>
        <v>0</v>
      </c>
      <c r="Q339" s="180"/>
      <c r="R339" s="181">
        <f>R340</f>
        <v>0</v>
      </c>
      <c r="S339" s="180"/>
      <c r="T339" s="182">
        <f>T340</f>
        <v>0</v>
      </c>
      <c r="AR339" s="183" t="s">
        <v>178</v>
      </c>
      <c r="AT339" s="184" t="s">
        <v>75</v>
      </c>
      <c r="AU339" s="184" t="s">
        <v>84</v>
      </c>
      <c r="AY339" s="183" t="s">
        <v>155</v>
      </c>
      <c r="BK339" s="185">
        <f>BK340</f>
        <v>0</v>
      </c>
    </row>
    <row r="340" spans="1:65" s="2" customFormat="1" ht="16.5" customHeight="1">
      <c r="A340" s="35"/>
      <c r="B340" s="36"/>
      <c r="C340" s="188" t="s">
        <v>687</v>
      </c>
      <c r="D340" s="188" t="s">
        <v>157</v>
      </c>
      <c r="E340" s="189" t="s">
        <v>374</v>
      </c>
      <c r="F340" s="190" t="s">
        <v>375</v>
      </c>
      <c r="G340" s="191" t="s">
        <v>300</v>
      </c>
      <c r="H340" s="192">
        <v>1</v>
      </c>
      <c r="I340" s="193"/>
      <c r="J340" s="194">
        <f>ROUND(I340*H340,2)</f>
        <v>0</v>
      </c>
      <c r="K340" s="195"/>
      <c r="L340" s="40"/>
      <c r="M340" s="196" t="s">
        <v>1</v>
      </c>
      <c r="N340" s="197" t="s">
        <v>41</v>
      </c>
      <c r="O340" s="72"/>
      <c r="P340" s="198">
        <f>O340*H340</f>
        <v>0</v>
      </c>
      <c r="Q340" s="198">
        <v>0</v>
      </c>
      <c r="R340" s="198">
        <f>Q340*H340</f>
        <v>0</v>
      </c>
      <c r="S340" s="198">
        <v>0</v>
      </c>
      <c r="T340" s="199">
        <f>S340*H340</f>
        <v>0</v>
      </c>
      <c r="U340" s="35"/>
      <c r="V340" s="35"/>
      <c r="W340" s="35"/>
      <c r="X340" s="35"/>
      <c r="Y340" s="35"/>
      <c r="Z340" s="35"/>
      <c r="AA340" s="35"/>
      <c r="AB340" s="35"/>
      <c r="AC340" s="35"/>
      <c r="AD340" s="35"/>
      <c r="AE340" s="35"/>
      <c r="AR340" s="200" t="s">
        <v>376</v>
      </c>
      <c r="AT340" s="200" t="s">
        <v>157</v>
      </c>
      <c r="AU340" s="200" t="s">
        <v>86</v>
      </c>
      <c r="AY340" s="18" t="s">
        <v>155</v>
      </c>
      <c r="BE340" s="201">
        <f>IF(N340="základní",J340,0)</f>
        <v>0</v>
      </c>
      <c r="BF340" s="201">
        <f>IF(N340="snížená",J340,0)</f>
        <v>0</v>
      </c>
      <c r="BG340" s="201">
        <f>IF(N340="zákl. přenesená",J340,0)</f>
        <v>0</v>
      </c>
      <c r="BH340" s="201">
        <f>IF(N340="sníž. přenesená",J340,0)</f>
        <v>0</v>
      </c>
      <c r="BI340" s="201">
        <f>IF(N340="nulová",J340,0)</f>
        <v>0</v>
      </c>
      <c r="BJ340" s="18" t="s">
        <v>84</v>
      </c>
      <c r="BK340" s="201">
        <f>ROUND(I340*H340,2)</f>
        <v>0</v>
      </c>
      <c r="BL340" s="18" t="s">
        <v>376</v>
      </c>
      <c r="BM340" s="200" t="s">
        <v>688</v>
      </c>
    </row>
    <row r="341" spans="2:63" s="12" customFormat="1" ht="22.8" customHeight="1">
      <c r="B341" s="172"/>
      <c r="C341" s="173"/>
      <c r="D341" s="174" t="s">
        <v>75</v>
      </c>
      <c r="E341" s="186" t="s">
        <v>378</v>
      </c>
      <c r="F341" s="186" t="s">
        <v>379</v>
      </c>
      <c r="G341" s="173"/>
      <c r="H341" s="173"/>
      <c r="I341" s="176"/>
      <c r="J341" s="187">
        <f>BK341</f>
        <v>0</v>
      </c>
      <c r="K341" s="173"/>
      <c r="L341" s="178"/>
      <c r="M341" s="179"/>
      <c r="N341" s="180"/>
      <c r="O341" s="180"/>
      <c r="P341" s="181">
        <f>P342</f>
        <v>0</v>
      </c>
      <c r="Q341" s="180"/>
      <c r="R341" s="181">
        <f>R342</f>
        <v>0</v>
      </c>
      <c r="S341" s="180"/>
      <c r="T341" s="182">
        <f>T342</f>
        <v>0</v>
      </c>
      <c r="AR341" s="183" t="s">
        <v>178</v>
      </c>
      <c r="AT341" s="184" t="s">
        <v>75</v>
      </c>
      <c r="AU341" s="184" t="s">
        <v>84</v>
      </c>
      <c r="AY341" s="183" t="s">
        <v>155</v>
      </c>
      <c r="BK341" s="185">
        <f>BK342</f>
        <v>0</v>
      </c>
    </row>
    <row r="342" spans="1:65" s="2" customFormat="1" ht="16.5" customHeight="1">
      <c r="A342" s="35"/>
      <c r="B342" s="36"/>
      <c r="C342" s="188" t="s">
        <v>689</v>
      </c>
      <c r="D342" s="188" t="s">
        <v>157</v>
      </c>
      <c r="E342" s="189" t="s">
        <v>381</v>
      </c>
      <c r="F342" s="190" t="s">
        <v>379</v>
      </c>
      <c r="G342" s="191" t="s">
        <v>382</v>
      </c>
      <c r="H342" s="246"/>
      <c r="I342" s="193"/>
      <c r="J342" s="194">
        <f>ROUND(I342*H342,2)</f>
        <v>0</v>
      </c>
      <c r="K342" s="195"/>
      <c r="L342" s="40"/>
      <c r="M342" s="196" t="s">
        <v>1</v>
      </c>
      <c r="N342" s="197" t="s">
        <v>41</v>
      </c>
      <c r="O342" s="72"/>
      <c r="P342" s="198">
        <f>O342*H342</f>
        <v>0</v>
      </c>
      <c r="Q342" s="198">
        <v>0</v>
      </c>
      <c r="R342" s="198">
        <f>Q342*H342</f>
        <v>0</v>
      </c>
      <c r="S342" s="198">
        <v>0</v>
      </c>
      <c r="T342" s="199">
        <f>S342*H342</f>
        <v>0</v>
      </c>
      <c r="U342" s="35"/>
      <c r="V342" s="35"/>
      <c r="W342" s="35"/>
      <c r="X342" s="35"/>
      <c r="Y342" s="35"/>
      <c r="Z342" s="35"/>
      <c r="AA342" s="35"/>
      <c r="AB342" s="35"/>
      <c r="AC342" s="35"/>
      <c r="AD342" s="35"/>
      <c r="AE342" s="35"/>
      <c r="AR342" s="200" t="s">
        <v>376</v>
      </c>
      <c r="AT342" s="200" t="s">
        <v>157</v>
      </c>
      <c r="AU342" s="200" t="s">
        <v>86</v>
      </c>
      <c r="AY342" s="18" t="s">
        <v>155</v>
      </c>
      <c r="BE342" s="201">
        <f>IF(N342="základní",J342,0)</f>
        <v>0</v>
      </c>
      <c r="BF342" s="201">
        <f>IF(N342="snížená",J342,0)</f>
        <v>0</v>
      </c>
      <c r="BG342" s="201">
        <f>IF(N342="zákl. přenesená",J342,0)</f>
        <v>0</v>
      </c>
      <c r="BH342" s="201">
        <f>IF(N342="sníž. přenesená",J342,0)</f>
        <v>0</v>
      </c>
      <c r="BI342" s="201">
        <f>IF(N342="nulová",J342,0)</f>
        <v>0</v>
      </c>
      <c r="BJ342" s="18" t="s">
        <v>84</v>
      </c>
      <c r="BK342" s="201">
        <f>ROUND(I342*H342,2)</f>
        <v>0</v>
      </c>
      <c r="BL342" s="18" t="s">
        <v>376</v>
      </c>
      <c r="BM342" s="200" t="s">
        <v>690</v>
      </c>
    </row>
    <row r="343" spans="2:63" s="12" customFormat="1" ht="22.8" customHeight="1">
      <c r="B343" s="172"/>
      <c r="C343" s="173"/>
      <c r="D343" s="174" t="s">
        <v>75</v>
      </c>
      <c r="E343" s="186" t="s">
        <v>384</v>
      </c>
      <c r="F343" s="186" t="s">
        <v>385</v>
      </c>
      <c r="G343" s="173"/>
      <c r="H343" s="173"/>
      <c r="I343" s="176"/>
      <c r="J343" s="187">
        <f>BK343</f>
        <v>0</v>
      </c>
      <c r="K343" s="173"/>
      <c r="L343" s="178"/>
      <c r="M343" s="179"/>
      <c r="N343" s="180"/>
      <c r="O343" s="180"/>
      <c r="P343" s="181">
        <f>P344</f>
        <v>0</v>
      </c>
      <c r="Q343" s="180"/>
      <c r="R343" s="181">
        <f>R344</f>
        <v>0</v>
      </c>
      <c r="S343" s="180"/>
      <c r="T343" s="182">
        <f>T344</f>
        <v>0</v>
      </c>
      <c r="AR343" s="183" t="s">
        <v>178</v>
      </c>
      <c r="AT343" s="184" t="s">
        <v>75</v>
      </c>
      <c r="AU343" s="184" t="s">
        <v>84</v>
      </c>
      <c r="AY343" s="183" t="s">
        <v>155</v>
      </c>
      <c r="BK343" s="185">
        <f>BK344</f>
        <v>0</v>
      </c>
    </row>
    <row r="344" spans="1:65" s="2" customFormat="1" ht="16.5" customHeight="1">
      <c r="A344" s="35"/>
      <c r="B344" s="36"/>
      <c r="C344" s="188" t="s">
        <v>691</v>
      </c>
      <c r="D344" s="188" t="s">
        <v>157</v>
      </c>
      <c r="E344" s="189" t="s">
        <v>387</v>
      </c>
      <c r="F344" s="190" t="s">
        <v>385</v>
      </c>
      <c r="G344" s="191" t="s">
        <v>382</v>
      </c>
      <c r="H344" s="246"/>
      <c r="I344" s="193"/>
      <c r="J344" s="194">
        <f>ROUND(I344*H344,2)</f>
        <v>0</v>
      </c>
      <c r="K344" s="195"/>
      <c r="L344" s="40"/>
      <c r="M344" s="196" t="s">
        <v>1</v>
      </c>
      <c r="N344" s="197" t="s">
        <v>41</v>
      </c>
      <c r="O344" s="72"/>
      <c r="P344" s="198">
        <f>O344*H344</f>
        <v>0</v>
      </c>
      <c r="Q344" s="198">
        <v>0</v>
      </c>
      <c r="R344" s="198">
        <f>Q344*H344</f>
        <v>0</v>
      </c>
      <c r="S344" s="198">
        <v>0</v>
      </c>
      <c r="T344" s="199">
        <f>S344*H344</f>
        <v>0</v>
      </c>
      <c r="U344" s="35"/>
      <c r="V344" s="35"/>
      <c r="W344" s="35"/>
      <c r="X344" s="35"/>
      <c r="Y344" s="35"/>
      <c r="Z344" s="35"/>
      <c r="AA344" s="35"/>
      <c r="AB344" s="35"/>
      <c r="AC344" s="35"/>
      <c r="AD344" s="35"/>
      <c r="AE344" s="35"/>
      <c r="AR344" s="200" t="s">
        <v>376</v>
      </c>
      <c r="AT344" s="200" t="s">
        <v>157</v>
      </c>
      <c r="AU344" s="200" t="s">
        <v>86</v>
      </c>
      <c r="AY344" s="18" t="s">
        <v>155</v>
      </c>
      <c r="BE344" s="201">
        <f>IF(N344="základní",J344,0)</f>
        <v>0</v>
      </c>
      <c r="BF344" s="201">
        <f>IF(N344="snížená",J344,0)</f>
        <v>0</v>
      </c>
      <c r="BG344" s="201">
        <f>IF(N344="zákl. přenesená",J344,0)</f>
        <v>0</v>
      </c>
      <c r="BH344" s="201">
        <f>IF(N344="sníž. přenesená",J344,0)</f>
        <v>0</v>
      </c>
      <c r="BI344" s="201">
        <f>IF(N344="nulová",J344,0)</f>
        <v>0</v>
      </c>
      <c r="BJ344" s="18" t="s">
        <v>84</v>
      </c>
      <c r="BK344" s="201">
        <f>ROUND(I344*H344,2)</f>
        <v>0</v>
      </c>
      <c r="BL344" s="18" t="s">
        <v>376</v>
      </c>
      <c r="BM344" s="200" t="s">
        <v>692</v>
      </c>
    </row>
    <row r="345" spans="2:63" s="12" customFormat="1" ht="22.8" customHeight="1">
      <c r="B345" s="172"/>
      <c r="C345" s="173"/>
      <c r="D345" s="174" t="s">
        <v>75</v>
      </c>
      <c r="E345" s="186" t="s">
        <v>389</v>
      </c>
      <c r="F345" s="186" t="s">
        <v>390</v>
      </c>
      <c r="G345" s="173"/>
      <c r="H345" s="173"/>
      <c r="I345" s="176"/>
      <c r="J345" s="187">
        <f>BK345</f>
        <v>0</v>
      </c>
      <c r="K345" s="173"/>
      <c r="L345" s="178"/>
      <c r="M345" s="179"/>
      <c r="N345" s="180"/>
      <c r="O345" s="180"/>
      <c r="P345" s="181">
        <f>P346</f>
        <v>0</v>
      </c>
      <c r="Q345" s="180"/>
      <c r="R345" s="181">
        <f>R346</f>
        <v>0</v>
      </c>
      <c r="S345" s="180"/>
      <c r="T345" s="182">
        <f>T346</f>
        <v>0</v>
      </c>
      <c r="AR345" s="183" t="s">
        <v>178</v>
      </c>
      <c r="AT345" s="184" t="s">
        <v>75</v>
      </c>
      <c r="AU345" s="184" t="s">
        <v>84</v>
      </c>
      <c r="AY345" s="183" t="s">
        <v>155</v>
      </c>
      <c r="BK345" s="185">
        <f>BK346</f>
        <v>0</v>
      </c>
    </row>
    <row r="346" spans="1:65" s="2" customFormat="1" ht="16.5" customHeight="1">
      <c r="A346" s="35"/>
      <c r="B346" s="36"/>
      <c r="C346" s="188" t="s">
        <v>693</v>
      </c>
      <c r="D346" s="188" t="s">
        <v>157</v>
      </c>
      <c r="E346" s="189" t="s">
        <v>392</v>
      </c>
      <c r="F346" s="190" t="s">
        <v>393</v>
      </c>
      <c r="G346" s="191" t="s">
        <v>382</v>
      </c>
      <c r="H346" s="246"/>
      <c r="I346" s="193"/>
      <c r="J346" s="194">
        <f>ROUND(I346*H346,2)</f>
        <v>0</v>
      </c>
      <c r="K346" s="195"/>
      <c r="L346" s="40"/>
      <c r="M346" s="247" t="s">
        <v>1</v>
      </c>
      <c r="N346" s="248" t="s">
        <v>41</v>
      </c>
      <c r="O346" s="249"/>
      <c r="P346" s="250">
        <f>O346*H346</f>
        <v>0</v>
      </c>
      <c r="Q346" s="250">
        <v>0</v>
      </c>
      <c r="R346" s="250">
        <f>Q346*H346</f>
        <v>0</v>
      </c>
      <c r="S346" s="250">
        <v>0</v>
      </c>
      <c r="T346" s="251">
        <f>S346*H346</f>
        <v>0</v>
      </c>
      <c r="U346" s="35"/>
      <c r="V346" s="35"/>
      <c r="W346" s="35"/>
      <c r="X346" s="35"/>
      <c r="Y346" s="35"/>
      <c r="Z346" s="35"/>
      <c r="AA346" s="35"/>
      <c r="AB346" s="35"/>
      <c r="AC346" s="35"/>
      <c r="AD346" s="35"/>
      <c r="AE346" s="35"/>
      <c r="AR346" s="200" t="s">
        <v>376</v>
      </c>
      <c r="AT346" s="200" t="s">
        <v>157</v>
      </c>
      <c r="AU346" s="200" t="s">
        <v>86</v>
      </c>
      <c r="AY346" s="18" t="s">
        <v>155</v>
      </c>
      <c r="BE346" s="201">
        <f>IF(N346="základní",J346,0)</f>
        <v>0</v>
      </c>
      <c r="BF346" s="201">
        <f>IF(N346="snížená",J346,0)</f>
        <v>0</v>
      </c>
      <c r="BG346" s="201">
        <f>IF(N346="zákl. přenesená",J346,0)</f>
        <v>0</v>
      </c>
      <c r="BH346" s="201">
        <f>IF(N346="sníž. přenesená",J346,0)</f>
        <v>0</v>
      </c>
      <c r="BI346" s="201">
        <f>IF(N346="nulová",J346,0)</f>
        <v>0</v>
      </c>
      <c r="BJ346" s="18" t="s">
        <v>84</v>
      </c>
      <c r="BK346" s="201">
        <f>ROUND(I346*H346,2)</f>
        <v>0</v>
      </c>
      <c r="BL346" s="18" t="s">
        <v>376</v>
      </c>
      <c r="BM346" s="200" t="s">
        <v>694</v>
      </c>
    </row>
    <row r="347" spans="1:31" s="2" customFormat="1" ht="6.9" customHeight="1">
      <c r="A347" s="35"/>
      <c r="B347" s="55"/>
      <c r="C347" s="56"/>
      <c r="D347" s="56"/>
      <c r="E347" s="56"/>
      <c r="F347" s="56"/>
      <c r="G347" s="56"/>
      <c r="H347" s="56"/>
      <c r="I347" s="56"/>
      <c r="J347" s="56"/>
      <c r="K347" s="56"/>
      <c r="L347" s="40"/>
      <c r="M347" s="35"/>
      <c r="O347" s="35"/>
      <c r="P347" s="35"/>
      <c r="Q347" s="35"/>
      <c r="R347" s="35"/>
      <c r="S347" s="35"/>
      <c r="T347" s="35"/>
      <c r="U347" s="35"/>
      <c r="V347" s="35"/>
      <c r="W347" s="35"/>
      <c r="X347" s="35"/>
      <c r="Y347" s="35"/>
      <c r="Z347" s="35"/>
      <c r="AA347" s="35"/>
      <c r="AB347" s="35"/>
      <c r="AC347" s="35"/>
      <c r="AD347" s="35"/>
      <c r="AE347" s="35"/>
    </row>
  </sheetData>
  <sheetProtection password="CC35" sheet="1" objects="1" scenarios="1" formatColumns="0" formatRows="0" autoFilter="0"/>
  <autoFilter ref="C131:K346"/>
  <mergeCells count="9">
    <mergeCell ref="E87:H87"/>
    <mergeCell ref="E122:H122"/>
    <mergeCell ref="E124:H12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604"/>
      <c r="M2" s="604"/>
      <c r="N2" s="604"/>
      <c r="O2" s="604"/>
      <c r="P2" s="604"/>
      <c r="Q2" s="604"/>
      <c r="R2" s="604"/>
      <c r="S2" s="604"/>
      <c r="T2" s="604"/>
      <c r="U2" s="604"/>
      <c r="V2" s="604"/>
      <c r="AT2" s="18" t="s">
        <v>92</v>
      </c>
    </row>
    <row r="3" spans="2:46" s="1" customFormat="1" ht="6.9" customHeight="1">
      <c r="B3" s="109"/>
      <c r="C3" s="110"/>
      <c r="D3" s="110"/>
      <c r="E3" s="110"/>
      <c r="F3" s="110"/>
      <c r="G3" s="110"/>
      <c r="H3" s="110"/>
      <c r="I3" s="110"/>
      <c r="J3" s="110"/>
      <c r="K3" s="110"/>
      <c r="L3" s="21"/>
      <c r="AT3" s="18" t="s">
        <v>86</v>
      </c>
    </row>
    <row r="4" spans="2:46" s="1" customFormat="1" ht="24.9" customHeight="1">
      <c r="B4" s="21"/>
      <c r="D4" s="111" t="s">
        <v>120</v>
      </c>
      <c r="L4" s="21"/>
      <c r="M4" s="112" t="s">
        <v>10</v>
      </c>
      <c r="AT4" s="18" t="s">
        <v>4</v>
      </c>
    </row>
    <row r="5" spans="2:12" s="1" customFormat="1" ht="6.9" customHeight="1">
      <c r="B5" s="21"/>
      <c r="L5" s="21"/>
    </row>
    <row r="6" spans="2:12" s="1" customFormat="1" ht="12" customHeight="1">
      <c r="B6" s="21"/>
      <c r="D6" s="113" t="s">
        <v>16</v>
      </c>
      <c r="L6" s="21"/>
    </row>
    <row r="7" spans="2:12" s="1" customFormat="1" ht="16.5" customHeight="1">
      <c r="B7" s="21"/>
      <c r="E7" s="619" t="str">
        <f>'Rekapitulace stavby'!K6</f>
        <v>III. etapa revitalizace Letního cvičiště Louny</v>
      </c>
      <c r="F7" s="620"/>
      <c r="G7" s="620"/>
      <c r="H7" s="620"/>
      <c r="L7" s="21"/>
    </row>
    <row r="8" spans="1:31" s="2" customFormat="1" ht="12" customHeight="1">
      <c r="A8" s="35"/>
      <c r="B8" s="40"/>
      <c r="C8" s="35"/>
      <c r="D8" s="113" t="s">
        <v>121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621" t="s">
        <v>695</v>
      </c>
      <c r="F9" s="622"/>
      <c r="G9" s="622"/>
      <c r="H9" s="622"/>
      <c r="I9" s="35"/>
      <c r="J9" s="35"/>
      <c r="K9" s="35"/>
      <c r="L9" s="52"/>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20. 11. 2020</v>
      </c>
      <c r="K12" s="35"/>
      <c r="L12" s="52"/>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623" t="str">
        <f>'Rekapitulace stavby'!E14</f>
        <v>Vyplň údaj</v>
      </c>
      <c r="F18" s="624"/>
      <c r="G18" s="624"/>
      <c r="H18" s="624"/>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625" t="s">
        <v>1</v>
      </c>
      <c r="F27" s="625"/>
      <c r="G27" s="625"/>
      <c r="H27" s="625"/>
      <c r="I27" s="116"/>
      <c r="J27" s="116"/>
      <c r="K27" s="116"/>
      <c r="L27" s="118"/>
      <c r="S27" s="116"/>
      <c r="T27" s="116"/>
      <c r="U27" s="116"/>
      <c r="V27" s="116"/>
      <c r="W27" s="116"/>
      <c r="X27" s="116"/>
      <c r="Y27" s="116"/>
      <c r="Z27" s="116"/>
      <c r="AA27" s="116"/>
      <c r="AB27" s="116"/>
      <c r="AC27" s="116"/>
      <c r="AD27" s="116"/>
      <c r="AE27" s="116"/>
    </row>
    <row r="28" spans="1:31" s="2" customFormat="1" ht="6.9"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ROUND(J132,2)</f>
        <v>0</v>
      </c>
      <c r="K30" s="35"/>
      <c r="L30" s="52"/>
      <c r="S30" s="35"/>
      <c r="T30" s="35"/>
      <c r="U30" s="35"/>
      <c r="V30" s="35"/>
      <c r="W30" s="35"/>
      <c r="X30" s="35"/>
      <c r="Y30" s="35"/>
      <c r="Z30" s="35"/>
      <c r="AA30" s="35"/>
      <c r="AB30" s="35"/>
      <c r="AC30" s="35"/>
      <c r="AD30" s="35"/>
      <c r="AE30" s="35"/>
    </row>
    <row r="31" spans="1:31" s="2" customFormat="1" ht="6.9"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 customHeight="1">
      <c r="A33" s="35"/>
      <c r="B33" s="40"/>
      <c r="C33" s="35"/>
      <c r="D33" s="123" t="s">
        <v>40</v>
      </c>
      <c r="E33" s="113" t="s">
        <v>41</v>
      </c>
      <c r="F33" s="124">
        <f>ROUND((SUM(BE132:BE256)),2)</f>
        <v>0</v>
      </c>
      <c r="G33" s="35"/>
      <c r="H33" s="35"/>
      <c r="I33" s="125">
        <v>0.21</v>
      </c>
      <c r="J33" s="124">
        <f>ROUND(((SUM(BE132:BE256))*I33),2)</f>
        <v>0</v>
      </c>
      <c r="K33" s="35"/>
      <c r="L33" s="52"/>
      <c r="S33" s="35"/>
      <c r="T33" s="35"/>
      <c r="U33" s="35"/>
      <c r="V33" s="35"/>
      <c r="W33" s="35"/>
      <c r="X33" s="35"/>
      <c r="Y33" s="35"/>
      <c r="Z33" s="35"/>
      <c r="AA33" s="35"/>
      <c r="AB33" s="35"/>
      <c r="AC33" s="35"/>
      <c r="AD33" s="35"/>
      <c r="AE33" s="35"/>
    </row>
    <row r="34" spans="1:31" s="2" customFormat="1" ht="14.4" customHeight="1">
      <c r="A34" s="35"/>
      <c r="B34" s="40"/>
      <c r="C34" s="35"/>
      <c r="D34" s="35"/>
      <c r="E34" s="113" t="s">
        <v>42</v>
      </c>
      <c r="F34" s="124">
        <f>ROUND((SUM(BF132:BF256)),2)</f>
        <v>0</v>
      </c>
      <c r="G34" s="35"/>
      <c r="H34" s="35"/>
      <c r="I34" s="125">
        <v>0.15</v>
      </c>
      <c r="J34" s="124">
        <f>ROUND(((SUM(BF132:BF256))*I34),2)</f>
        <v>0</v>
      </c>
      <c r="K34" s="35"/>
      <c r="L34" s="52"/>
      <c r="S34" s="35"/>
      <c r="T34" s="35"/>
      <c r="U34" s="35"/>
      <c r="V34" s="35"/>
      <c r="W34" s="35"/>
      <c r="X34" s="35"/>
      <c r="Y34" s="35"/>
      <c r="Z34" s="35"/>
      <c r="AA34" s="35"/>
      <c r="AB34" s="35"/>
      <c r="AC34" s="35"/>
      <c r="AD34" s="35"/>
      <c r="AE34" s="35"/>
    </row>
    <row r="35" spans="1:31" s="2" customFormat="1" ht="14.4" customHeight="1" hidden="1">
      <c r="A35" s="35"/>
      <c r="B35" s="40"/>
      <c r="C35" s="35"/>
      <c r="D35" s="35"/>
      <c r="E35" s="113" t="s">
        <v>43</v>
      </c>
      <c r="F35" s="124">
        <f>ROUND((SUM(BG132:BG256)),2)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 customHeight="1" hidden="1">
      <c r="A36" s="35"/>
      <c r="B36" s="40"/>
      <c r="C36" s="35"/>
      <c r="D36" s="35"/>
      <c r="E36" s="113" t="s">
        <v>44</v>
      </c>
      <c r="F36" s="124">
        <f>ROUND((SUM(BH132:BH256)),2)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 customHeight="1" hidden="1">
      <c r="A37" s="35"/>
      <c r="B37" s="40"/>
      <c r="C37" s="35"/>
      <c r="D37" s="35"/>
      <c r="E37" s="113" t="s">
        <v>45</v>
      </c>
      <c r="F37" s="124">
        <f>ROUND((SUM(BI132:BI256)),2)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2"/>
      <c r="D50" s="133" t="s">
        <v>49</v>
      </c>
      <c r="E50" s="134"/>
      <c r="F50" s="134"/>
      <c r="G50" s="133" t="s">
        <v>50</v>
      </c>
      <c r="H50" s="134"/>
      <c r="I50" s="134"/>
      <c r="J50" s="134"/>
      <c r="K50" s="134"/>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3.2">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 customHeight="1">
      <c r="A82" s="35"/>
      <c r="B82" s="36"/>
      <c r="C82" s="24" t="s">
        <v>123</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617" t="str">
        <f>E7</f>
        <v>III. etapa revitalizace Letního cvičiště Louny</v>
      </c>
      <c r="F85" s="618"/>
      <c r="G85" s="618"/>
      <c r="H85" s="618"/>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121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579" t="str">
        <f>E9</f>
        <v>SO-03 - Víceúčelové hřiště</v>
      </c>
      <c r="F87" s="616"/>
      <c r="G87" s="616"/>
      <c r="H87" s="616"/>
      <c r="I87" s="37"/>
      <c r="J87" s="37"/>
      <c r="K87" s="37"/>
      <c r="L87" s="52"/>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Louny</v>
      </c>
      <c r="G89" s="37"/>
      <c r="H89" s="37"/>
      <c r="I89" s="30" t="s">
        <v>22</v>
      </c>
      <c r="J89" s="67" t="str">
        <f>IF(J12="","",J12)</f>
        <v>20. 11. 2020</v>
      </c>
      <c r="K89" s="37"/>
      <c r="L89" s="52"/>
      <c r="S89" s="35"/>
      <c r="T89" s="35"/>
      <c r="U89" s="35"/>
      <c r="V89" s="35"/>
      <c r="W89" s="35"/>
      <c r="X89" s="35"/>
      <c r="Y89" s="35"/>
      <c r="Z89" s="35"/>
      <c r="AA89" s="35"/>
      <c r="AB89" s="35"/>
      <c r="AC89" s="35"/>
      <c r="AD89" s="35"/>
      <c r="AE89" s="35"/>
    </row>
    <row r="90" spans="1:31" s="2" customFormat="1" ht="6.9"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65" customHeight="1">
      <c r="A91" s="35"/>
      <c r="B91" s="36"/>
      <c r="C91" s="30" t="s">
        <v>24</v>
      </c>
      <c r="D91" s="37"/>
      <c r="E91" s="37"/>
      <c r="F91" s="28" t="str">
        <f>E15</f>
        <v>Město Louny</v>
      </c>
      <c r="G91" s="37"/>
      <c r="H91" s="37"/>
      <c r="I91" s="30" t="s">
        <v>30</v>
      </c>
      <c r="J91" s="33" t="str">
        <f>E21</f>
        <v>Sportovní projekty s.r.o.</v>
      </c>
      <c r="K91" s="37"/>
      <c r="L91" s="52"/>
      <c r="S91" s="35"/>
      <c r="T91" s="35"/>
      <c r="U91" s="35"/>
      <c r="V91" s="35"/>
      <c r="W91" s="35"/>
      <c r="X91" s="35"/>
      <c r="Y91" s="35"/>
      <c r="Z91" s="35"/>
      <c r="AA91" s="35"/>
      <c r="AB91" s="35"/>
      <c r="AC91" s="35"/>
      <c r="AD91" s="35"/>
      <c r="AE91" s="35"/>
    </row>
    <row r="92" spans="1:31" s="2" customFormat="1" ht="15.15" customHeight="1">
      <c r="A92" s="35"/>
      <c r="B92" s="36"/>
      <c r="C92" s="30" t="s">
        <v>28</v>
      </c>
      <c r="D92" s="37"/>
      <c r="E92" s="37"/>
      <c r="F92" s="28" t="str">
        <f>IF(E18="","",E18)</f>
        <v>Vyplň údaj</v>
      </c>
      <c r="G92" s="37"/>
      <c r="H92" s="37"/>
      <c r="I92" s="30" t="s">
        <v>33</v>
      </c>
      <c r="J92" s="33" t="str">
        <f>E24</f>
        <v>F.Pecka</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124</v>
      </c>
      <c r="D94" s="145"/>
      <c r="E94" s="145"/>
      <c r="F94" s="145"/>
      <c r="G94" s="145"/>
      <c r="H94" s="145"/>
      <c r="I94" s="145"/>
      <c r="J94" s="146" t="s">
        <v>125</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8" customHeight="1">
      <c r="A96" s="35"/>
      <c r="B96" s="36"/>
      <c r="C96" s="147" t="s">
        <v>126</v>
      </c>
      <c r="D96" s="37"/>
      <c r="E96" s="37"/>
      <c r="F96" s="37"/>
      <c r="G96" s="37"/>
      <c r="H96" s="37"/>
      <c r="I96" s="37"/>
      <c r="J96" s="85">
        <f>J132</f>
        <v>0</v>
      </c>
      <c r="K96" s="37"/>
      <c r="L96" s="52"/>
      <c r="S96" s="35"/>
      <c r="T96" s="35"/>
      <c r="U96" s="35"/>
      <c r="V96" s="35"/>
      <c r="W96" s="35"/>
      <c r="X96" s="35"/>
      <c r="Y96" s="35"/>
      <c r="Z96" s="35"/>
      <c r="AA96" s="35"/>
      <c r="AB96" s="35"/>
      <c r="AC96" s="35"/>
      <c r="AD96" s="35"/>
      <c r="AE96" s="35"/>
      <c r="AU96" s="18" t="s">
        <v>127</v>
      </c>
    </row>
    <row r="97" spans="2:12" s="9" customFormat="1" ht="24.9" customHeight="1">
      <c r="B97" s="148"/>
      <c r="C97" s="149"/>
      <c r="D97" s="150" t="s">
        <v>128</v>
      </c>
      <c r="E97" s="151"/>
      <c r="F97" s="151"/>
      <c r="G97" s="151"/>
      <c r="H97" s="151"/>
      <c r="I97" s="151"/>
      <c r="J97" s="152">
        <f>J133</f>
        <v>0</v>
      </c>
      <c r="K97" s="149"/>
      <c r="L97" s="153"/>
    </row>
    <row r="98" spans="2:12" s="10" customFormat="1" ht="19.95" customHeight="1">
      <c r="B98" s="154"/>
      <c r="C98" s="155"/>
      <c r="D98" s="156" t="s">
        <v>129</v>
      </c>
      <c r="E98" s="157"/>
      <c r="F98" s="157"/>
      <c r="G98" s="157"/>
      <c r="H98" s="157"/>
      <c r="I98" s="157"/>
      <c r="J98" s="158">
        <f>J134</f>
        <v>0</v>
      </c>
      <c r="K98" s="155"/>
      <c r="L98" s="159"/>
    </row>
    <row r="99" spans="2:12" s="10" customFormat="1" ht="19.95" customHeight="1">
      <c r="B99" s="154"/>
      <c r="C99" s="155"/>
      <c r="D99" s="156" t="s">
        <v>396</v>
      </c>
      <c r="E99" s="157"/>
      <c r="F99" s="157"/>
      <c r="G99" s="157"/>
      <c r="H99" s="157"/>
      <c r="I99" s="157"/>
      <c r="J99" s="158">
        <f>J153</f>
        <v>0</v>
      </c>
      <c r="K99" s="155"/>
      <c r="L99" s="159"/>
    </row>
    <row r="100" spans="2:12" s="10" customFormat="1" ht="19.95" customHeight="1">
      <c r="B100" s="154"/>
      <c r="C100" s="155"/>
      <c r="D100" s="156" t="s">
        <v>397</v>
      </c>
      <c r="E100" s="157"/>
      <c r="F100" s="157"/>
      <c r="G100" s="157"/>
      <c r="H100" s="157"/>
      <c r="I100" s="157"/>
      <c r="J100" s="158">
        <f>J157</f>
        <v>0</v>
      </c>
      <c r="K100" s="155"/>
      <c r="L100" s="159"/>
    </row>
    <row r="101" spans="2:12" s="10" customFormat="1" ht="19.95" customHeight="1">
      <c r="B101" s="154"/>
      <c r="C101" s="155"/>
      <c r="D101" s="156" t="s">
        <v>399</v>
      </c>
      <c r="E101" s="157"/>
      <c r="F101" s="157"/>
      <c r="G101" s="157"/>
      <c r="H101" s="157"/>
      <c r="I101" s="157"/>
      <c r="J101" s="158">
        <f>J177</f>
        <v>0</v>
      </c>
      <c r="K101" s="155"/>
      <c r="L101" s="159"/>
    </row>
    <row r="102" spans="2:12" s="10" customFormat="1" ht="19.95" customHeight="1">
      <c r="B102" s="154"/>
      <c r="C102" s="155"/>
      <c r="D102" s="156" t="s">
        <v>130</v>
      </c>
      <c r="E102" s="157"/>
      <c r="F102" s="157"/>
      <c r="G102" s="157"/>
      <c r="H102" s="157"/>
      <c r="I102" s="157"/>
      <c r="J102" s="158">
        <f>J183</f>
        <v>0</v>
      </c>
      <c r="K102" s="155"/>
      <c r="L102" s="159"/>
    </row>
    <row r="103" spans="2:12" s="10" customFormat="1" ht="19.95" customHeight="1">
      <c r="B103" s="154"/>
      <c r="C103" s="155"/>
      <c r="D103" s="156" t="s">
        <v>132</v>
      </c>
      <c r="E103" s="157"/>
      <c r="F103" s="157"/>
      <c r="G103" s="157"/>
      <c r="H103" s="157"/>
      <c r="I103" s="157"/>
      <c r="J103" s="158">
        <f>J202</f>
        <v>0</v>
      </c>
      <c r="K103" s="155"/>
      <c r="L103" s="159"/>
    </row>
    <row r="104" spans="2:12" s="9" customFormat="1" ht="24.9" customHeight="1">
      <c r="B104" s="148"/>
      <c r="C104" s="149"/>
      <c r="D104" s="150" t="s">
        <v>133</v>
      </c>
      <c r="E104" s="151"/>
      <c r="F104" s="151"/>
      <c r="G104" s="151"/>
      <c r="H104" s="151"/>
      <c r="I104" s="151"/>
      <c r="J104" s="152">
        <f>J204</f>
        <v>0</v>
      </c>
      <c r="K104" s="149"/>
      <c r="L104" s="153"/>
    </row>
    <row r="105" spans="2:12" s="10" customFormat="1" ht="19.95" customHeight="1">
      <c r="B105" s="154"/>
      <c r="C105" s="155"/>
      <c r="D105" s="156" t="s">
        <v>134</v>
      </c>
      <c r="E105" s="157"/>
      <c r="F105" s="157"/>
      <c r="G105" s="157"/>
      <c r="H105" s="157"/>
      <c r="I105" s="157"/>
      <c r="J105" s="158">
        <f>J205</f>
        <v>0</v>
      </c>
      <c r="K105" s="155"/>
      <c r="L105" s="159"/>
    </row>
    <row r="106" spans="2:12" s="10" customFormat="1" ht="19.95" customHeight="1">
      <c r="B106" s="154"/>
      <c r="C106" s="155"/>
      <c r="D106" s="156" t="s">
        <v>696</v>
      </c>
      <c r="E106" s="157"/>
      <c r="F106" s="157"/>
      <c r="G106" s="157"/>
      <c r="H106" s="157"/>
      <c r="I106" s="157"/>
      <c r="J106" s="158">
        <f>J226</f>
        <v>0</v>
      </c>
      <c r="K106" s="155"/>
      <c r="L106" s="159"/>
    </row>
    <row r="107" spans="2:12" s="10" customFormat="1" ht="19.95" customHeight="1">
      <c r="B107" s="154"/>
      <c r="C107" s="155"/>
      <c r="D107" s="156" t="s">
        <v>697</v>
      </c>
      <c r="E107" s="157"/>
      <c r="F107" s="157"/>
      <c r="G107" s="157"/>
      <c r="H107" s="157"/>
      <c r="I107" s="157"/>
      <c r="J107" s="158">
        <f>J238</f>
        <v>0</v>
      </c>
      <c r="K107" s="155"/>
      <c r="L107" s="159"/>
    </row>
    <row r="108" spans="2:12" s="9" customFormat="1" ht="24.9" customHeight="1">
      <c r="B108" s="148"/>
      <c r="C108" s="149"/>
      <c r="D108" s="150" t="s">
        <v>135</v>
      </c>
      <c r="E108" s="151"/>
      <c r="F108" s="151"/>
      <c r="G108" s="151"/>
      <c r="H108" s="151"/>
      <c r="I108" s="151"/>
      <c r="J108" s="152">
        <f>J248</f>
        <v>0</v>
      </c>
      <c r="K108" s="149"/>
      <c r="L108" s="153"/>
    </row>
    <row r="109" spans="2:12" s="10" customFormat="1" ht="19.95" customHeight="1">
      <c r="B109" s="154"/>
      <c r="C109" s="155"/>
      <c r="D109" s="156" t="s">
        <v>136</v>
      </c>
      <c r="E109" s="157"/>
      <c r="F109" s="157"/>
      <c r="G109" s="157"/>
      <c r="H109" s="157"/>
      <c r="I109" s="157"/>
      <c r="J109" s="158">
        <f>J249</f>
        <v>0</v>
      </c>
      <c r="K109" s="155"/>
      <c r="L109" s="159"/>
    </row>
    <row r="110" spans="2:12" s="10" customFormat="1" ht="19.95" customHeight="1">
      <c r="B110" s="154"/>
      <c r="C110" s="155"/>
      <c r="D110" s="156" t="s">
        <v>137</v>
      </c>
      <c r="E110" s="157"/>
      <c r="F110" s="157"/>
      <c r="G110" s="157"/>
      <c r="H110" s="157"/>
      <c r="I110" s="157"/>
      <c r="J110" s="158">
        <f>J251</f>
        <v>0</v>
      </c>
      <c r="K110" s="155"/>
      <c r="L110" s="159"/>
    </row>
    <row r="111" spans="2:12" s="10" customFormat="1" ht="19.95" customHeight="1">
      <c r="B111" s="154"/>
      <c r="C111" s="155"/>
      <c r="D111" s="156" t="s">
        <v>138</v>
      </c>
      <c r="E111" s="157"/>
      <c r="F111" s="157"/>
      <c r="G111" s="157"/>
      <c r="H111" s="157"/>
      <c r="I111" s="157"/>
      <c r="J111" s="158">
        <f>J253</f>
        <v>0</v>
      </c>
      <c r="K111" s="155"/>
      <c r="L111" s="159"/>
    </row>
    <row r="112" spans="2:12" s="10" customFormat="1" ht="19.95" customHeight="1">
      <c r="B112" s="154"/>
      <c r="C112" s="155"/>
      <c r="D112" s="156" t="s">
        <v>139</v>
      </c>
      <c r="E112" s="157"/>
      <c r="F112" s="157"/>
      <c r="G112" s="157"/>
      <c r="H112" s="157"/>
      <c r="I112" s="157"/>
      <c r="J112" s="158">
        <f>J255</f>
        <v>0</v>
      </c>
      <c r="K112" s="155"/>
      <c r="L112" s="159"/>
    </row>
    <row r="113" spans="1:31" s="2" customFormat="1" ht="21.7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6.9" customHeight="1">
      <c r="A114" s="35"/>
      <c r="B114" s="55"/>
      <c r="C114" s="56"/>
      <c r="D114" s="56"/>
      <c r="E114" s="56"/>
      <c r="F114" s="56"/>
      <c r="G114" s="56"/>
      <c r="H114" s="56"/>
      <c r="I114" s="56"/>
      <c r="J114" s="56"/>
      <c r="K114" s="56"/>
      <c r="L114" s="52"/>
      <c r="S114" s="35"/>
      <c r="T114" s="35"/>
      <c r="U114" s="35"/>
      <c r="V114" s="35"/>
      <c r="W114" s="35"/>
      <c r="X114" s="35"/>
      <c r="Y114" s="35"/>
      <c r="Z114" s="35"/>
      <c r="AA114" s="35"/>
      <c r="AB114" s="35"/>
      <c r="AC114" s="35"/>
      <c r="AD114" s="35"/>
      <c r="AE114" s="35"/>
    </row>
    <row r="118" spans="1:31" s="2" customFormat="1" ht="6.9" customHeight="1">
      <c r="A118" s="35"/>
      <c r="B118" s="57"/>
      <c r="C118" s="58"/>
      <c r="D118" s="58"/>
      <c r="E118" s="58"/>
      <c r="F118" s="58"/>
      <c r="G118" s="58"/>
      <c r="H118" s="58"/>
      <c r="I118" s="58"/>
      <c r="J118" s="58"/>
      <c r="K118" s="58"/>
      <c r="L118" s="52"/>
      <c r="S118" s="35"/>
      <c r="T118" s="35"/>
      <c r="U118" s="35"/>
      <c r="V118" s="35"/>
      <c r="W118" s="35"/>
      <c r="X118" s="35"/>
      <c r="Y118" s="35"/>
      <c r="Z118" s="35"/>
      <c r="AA118" s="35"/>
      <c r="AB118" s="35"/>
      <c r="AC118" s="35"/>
      <c r="AD118" s="35"/>
      <c r="AE118" s="35"/>
    </row>
    <row r="119" spans="1:31" s="2" customFormat="1" ht="24.9" customHeight="1">
      <c r="A119" s="35"/>
      <c r="B119" s="36"/>
      <c r="C119" s="24" t="s">
        <v>140</v>
      </c>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6.9"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2" customHeight="1">
      <c r="A121" s="35"/>
      <c r="B121" s="36"/>
      <c r="C121" s="30" t="s">
        <v>16</v>
      </c>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16.5" customHeight="1">
      <c r="A122" s="35"/>
      <c r="B122" s="36"/>
      <c r="C122" s="37"/>
      <c r="D122" s="37"/>
      <c r="E122" s="617" t="str">
        <f>E7</f>
        <v>III. etapa revitalizace Letního cvičiště Louny</v>
      </c>
      <c r="F122" s="618"/>
      <c r="G122" s="618"/>
      <c r="H122" s="618"/>
      <c r="I122" s="37"/>
      <c r="J122" s="37"/>
      <c r="K122" s="37"/>
      <c r="L122" s="52"/>
      <c r="S122" s="35"/>
      <c r="T122" s="35"/>
      <c r="U122" s="35"/>
      <c r="V122" s="35"/>
      <c r="W122" s="35"/>
      <c r="X122" s="35"/>
      <c r="Y122" s="35"/>
      <c r="Z122" s="35"/>
      <c r="AA122" s="35"/>
      <c r="AB122" s="35"/>
      <c r="AC122" s="35"/>
      <c r="AD122" s="35"/>
      <c r="AE122" s="35"/>
    </row>
    <row r="123" spans="1:31" s="2" customFormat="1" ht="12" customHeight="1">
      <c r="A123" s="35"/>
      <c r="B123" s="36"/>
      <c r="C123" s="30" t="s">
        <v>121</v>
      </c>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16.5" customHeight="1">
      <c r="A124" s="35"/>
      <c r="B124" s="36"/>
      <c r="C124" s="37"/>
      <c r="D124" s="37"/>
      <c r="E124" s="579" t="str">
        <f>E9</f>
        <v>SO-03 - Víceúčelové hřiště</v>
      </c>
      <c r="F124" s="616"/>
      <c r="G124" s="616"/>
      <c r="H124" s="616"/>
      <c r="I124" s="37"/>
      <c r="J124" s="37"/>
      <c r="K124" s="37"/>
      <c r="L124" s="52"/>
      <c r="S124" s="35"/>
      <c r="T124" s="35"/>
      <c r="U124" s="35"/>
      <c r="V124" s="35"/>
      <c r="W124" s="35"/>
      <c r="X124" s="35"/>
      <c r="Y124" s="35"/>
      <c r="Z124" s="35"/>
      <c r="AA124" s="35"/>
      <c r="AB124" s="35"/>
      <c r="AC124" s="35"/>
      <c r="AD124" s="35"/>
      <c r="AE124" s="35"/>
    </row>
    <row r="125" spans="1:31" s="2" customFormat="1" ht="6.9"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2" customFormat="1" ht="12" customHeight="1">
      <c r="A126" s="35"/>
      <c r="B126" s="36"/>
      <c r="C126" s="30" t="s">
        <v>20</v>
      </c>
      <c r="D126" s="37"/>
      <c r="E126" s="37"/>
      <c r="F126" s="28" t="str">
        <f>F12</f>
        <v>Louny</v>
      </c>
      <c r="G126" s="37"/>
      <c r="H126" s="37"/>
      <c r="I126" s="30" t="s">
        <v>22</v>
      </c>
      <c r="J126" s="67" t="str">
        <f>IF(J12="","",J12)</f>
        <v>20. 11. 2020</v>
      </c>
      <c r="K126" s="37"/>
      <c r="L126" s="52"/>
      <c r="S126" s="35"/>
      <c r="T126" s="35"/>
      <c r="U126" s="35"/>
      <c r="V126" s="35"/>
      <c r="W126" s="35"/>
      <c r="X126" s="35"/>
      <c r="Y126" s="35"/>
      <c r="Z126" s="35"/>
      <c r="AA126" s="35"/>
      <c r="AB126" s="35"/>
      <c r="AC126" s="35"/>
      <c r="AD126" s="35"/>
      <c r="AE126" s="35"/>
    </row>
    <row r="127" spans="1:31" s="2" customFormat="1" ht="6.9" customHeight="1">
      <c r="A127" s="35"/>
      <c r="B127" s="36"/>
      <c r="C127" s="37"/>
      <c r="D127" s="37"/>
      <c r="E127" s="37"/>
      <c r="F127" s="37"/>
      <c r="G127" s="37"/>
      <c r="H127" s="37"/>
      <c r="I127" s="37"/>
      <c r="J127" s="37"/>
      <c r="K127" s="37"/>
      <c r="L127" s="52"/>
      <c r="S127" s="35"/>
      <c r="T127" s="35"/>
      <c r="U127" s="35"/>
      <c r="V127" s="35"/>
      <c r="W127" s="35"/>
      <c r="X127" s="35"/>
      <c r="Y127" s="35"/>
      <c r="Z127" s="35"/>
      <c r="AA127" s="35"/>
      <c r="AB127" s="35"/>
      <c r="AC127" s="35"/>
      <c r="AD127" s="35"/>
      <c r="AE127" s="35"/>
    </row>
    <row r="128" spans="1:31" s="2" customFormat="1" ht="25.65" customHeight="1">
      <c r="A128" s="35"/>
      <c r="B128" s="36"/>
      <c r="C128" s="30" t="s">
        <v>24</v>
      </c>
      <c r="D128" s="37"/>
      <c r="E128" s="37"/>
      <c r="F128" s="28" t="str">
        <f>E15</f>
        <v>Město Louny</v>
      </c>
      <c r="G128" s="37"/>
      <c r="H128" s="37"/>
      <c r="I128" s="30" t="s">
        <v>30</v>
      </c>
      <c r="J128" s="33" t="str">
        <f>E21</f>
        <v>Sportovní projekty s.r.o.</v>
      </c>
      <c r="K128" s="37"/>
      <c r="L128" s="52"/>
      <c r="S128" s="35"/>
      <c r="T128" s="35"/>
      <c r="U128" s="35"/>
      <c r="V128" s="35"/>
      <c r="W128" s="35"/>
      <c r="X128" s="35"/>
      <c r="Y128" s="35"/>
      <c r="Z128" s="35"/>
      <c r="AA128" s="35"/>
      <c r="AB128" s="35"/>
      <c r="AC128" s="35"/>
      <c r="AD128" s="35"/>
      <c r="AE128" s="35"/>
    </row>
    <row r="129" spans="1:31" s="2" customFormat="1" ht="15.15" customHeight="1">
      <c r="A129" s="35"/>
      <c r="B129" s="36"/>
      <c r="C129" s="30" t="s">
        <v>28</v>
      </c>
      <c r="D129" s="37"/>
      <c r="E129" s="37"/>
      <c r="F129" s="28" t="str">
        <f>IF(E18="","",E18)</f>
        <v>Vyplň údaj</v>
      </c>
      <c r="G129" s="37"/>
      <c r="H129" s="37"/>
      <c r="I129" s="30" t="s">
        <v>33</v>
      </c>
      <c r="J129" s="33" t="str">
        <f>E24</f>
        <v>F.Pecka</v>
      </c>
      <c r="K129" s="37"/>
      <c r="L129" s="52"/>
      <c r="S129" s="35"/>
      <c r="T129" s="35"/>
      <c r="U129" s="35"/>
      <c r="V129" s="35"/>
      <c r="W129" s="35"/>
      <c r="X129" s="35"/>
      <c r="Y129" s="35"/>
      <c r="Z129" s="35"/>
      <c r="AA129" s="35"/>
      <c r="AB129" s="35"/>
      <c r="AC129" s="35"/>
      <c r="AD129" s="35"/>
      <c r="AE129" s="35"/>
    </row>
    <row r="130" spans="1:31" s="2" customFormat="1" ht="10.35" customHeight="1">
      <c r="A130" s="35"/>
      <c r="B130" s="36"/>
      <c r="C130" s="37"/>
      <c r="D130" s="37"/>
      <c r="E130" s="37"/>
      <c r="F130" s="37"/>
      <c r="G130" s="37"/>
      <c r="H130" s="37"/>
      <c r="I130" s="37"/>
      <c r="J130" s="37"/>
      <c r="K130" s="37"/>
      <c r="L130" s="52"/>
      <c r="S130" s="35"/>
      <c r="T130" s="35"/>
      <c r="U130" s="35"/>
      <c r="V130" s="35"/>
      <c r="W130" s="35"/>
      <c r="X130" s="35"/>
      <c r="Y130" s="35"/>
      <c r="Z130" s="35"/>
      <c r="AA130" s="35"/>
      <c r="AB130" s="35"/>
      <c r="AC130" s="35"/>
      <c r="AD130" s="35"/>
      <c r="AE130" s="35"/>
    </row>
    <row r="131" spans="1:31" s="11" customFormat="1" ht="29.25" customHeight="1">
      <c r="A131" s="160"/>
      <c r="B131" s="161"/>
      <c r="C131" s="162" t="s">
        <v>141</v>
      </c>
      <c r="D131" s="163" t="s">
        <v>61</v>
      </c>
      <c r="E131" s="163" t="s">
        <v>57</v>
      </c>
      <c r="F131" s="163" t="s">
        <v>58</v>
      </c>
      <c r="G131" s="163" t="s">
        <v>142</v>
      </c>
      <c r="H131" s="163" t="s">
        <v>143</v>
      </c>
      <c r="I131" s="163" t="s">
        <v>144</v>
      </c>
      <c r="J131" s="164" t="s">
        <v>125</v>
      </c>
      <c r="K131" s="165" t="s">
        <v>145</v>
      </c>
      <c r="L131" s="166"/>
      <c r="M131" s="76" t="s">
        <v>1</v>
      </c>
      <c r="N131" s="77" t="s">
        <v>40</v>
      </c>
      <c r="O131" s="77" t="s">
        <v>146</v>
      </c>
      <c r="P131" s="77" t="s">
        <v>147</v>
      </c>
      <c r="Q131" s="77" t="s">
        <v>148</v>
      </c>
      <c r="R131" s="77" t="s">
        <v>149</v>
      </c>
      <c r="S131" s="77" t="s">
        <v>150</v>
      </c>
      <c r="T131" s="78" t="s">
        <v>151</v>
      </c>
      <c r="U131" s="160"/>
      <c r="V131" s="160"/>
      <c r="W131" s="160"/>
      <c r="X131" s="160"/>
      <c r="Y131" s="160"/>
      <c r="Z131" s="160"/>
      <c r="AA131" s="160"/>
      <c r="AB131" s="160"/>
      <c r="AC131" s="160"/>
      <c r="AD131" s="160"/>
      <c r="AE131" s="160"/>
    </row>
    <row r="132" spans="1:63" s="2" customFormat="1" ht="22.8" customHeight="1">
      <c r="A132" s="35"/>
      <c r="B132" s="36"/>
      <c r="C132" s="83" t="s">
        <v>152</v>
      </c>
      <c r="D132" s="37"/>
      <c r="E132" s="37"/>
      <c r="F132" s="37"/>
      <c r="G132" s="37"/>
      <c r="H132" s="37"/>
      <c r="I132" s="37"/>
      <c r="J132" s="167">
        <f>BK132</f>
        <v>0</v>
      </c>
      <c r="K132" s="37"/>
      <c r="L132" s="40"/>
      <c r="M132" s="79"/>
      <c r="N132" s="168"/>
      <c r="O132" s="80"/>
      <c r="P132" s="169">
        <f>P133+P204+P248</f>
        <v>0</v>
      </c>
      <c r="Q132" s="80"/>
      <c r="R132" s="169">
        <f>R133+R204+R248</f>
        <v>863.4517583400001</v>
      </c>
      <c r="S132" s="80"/>
      <c r="T132" s="170">
        <f>T133+T204+T248</f>
        <v>0</v>
      </c>
      <c r="U132" s="35"/>
      <c r="V132" s="35"/>
      <c r="W132" s="35"/>
      <c r="X132" s="35"/>
      <c r="Y132" s="35"/>
      <c r="Z132" s="35"/>
      <c r="AA132" s="35"/>
      <c r="AB132" s="35"/>
      <c r="AC132" s="35"/>
      <c r="AD132" s="35"/>
      <c r="AE132" s="35"/>
      <c r="AT132" s="18" t="s">
        <v>75</v>
      </c>
      <c r="AU132" s="18" t="s">
        <v>127</v>
      </c>
      <c r="BK132" s="171">
        <f>BK133+BK204+BK248</f>
        <v>0</v>
      </c>
    </row>
    <row r="133" spans="2:63" s="12" customFormat="1" ht="25.95" customHeight="1">
      <c r="B133" s="172"/>
      <c r="C133" s="173"/>
      <c r="D133" s="174" t="s">
        <v>75</v>
      </c>
      <c r="E133" s="175" t="s">
        <v>153</v>
      </c>
      <c r="F133" s="175" t="s">
        <v>154</v>
      </c>
      <c r="G133" s="173"/>
      <c r="H133" s="173"/>
      <c r="I133" s="176"/>
      <c r="J133" s="177">
        <f>BK133</f>
        <v>0</v>
      </c>
      <c r="K133" s="173"/>
      <c r="L133" s="178"/>
      <c r="M133" s="179"/>
      <c r="N133" s="180"/>
      <c r="O133" s="180"/>
      <c r="P133" s="181">
        <f>P134+P153+P157+P177+P183+P202</f>
        <v>0</v>
      </c>
      <c r="Q133" s="180"/>
      <c r="R133" s="181">
        <f>R134+R153+R157+R177+R183+R202</f>
        <v>863.4517583400001</v>
      </c>
      <c r="S133" s="180"/>
      <c r="T133" s="182">
        <f>T134+T153+T157+T177+T183+T202</f>
        <v>0</v>
      </c>
      <c r="AR133" s="183" t="s">
        <v>84</v>
      </c>
      <c r="AT133" s="184" t="s">
        <v>75</v>
      </c>
      <c r="AU133" s="184" t="s">
        <v>76</v>
      </c>
      <c r="AY133" s="183" t="s">
        <v>155</v>
      </c>
      <c r="BK133" s="185">
        <f>BK134+BK153+BK157+BK177+BK183+BK202</f>
        <v>0</v>
      </c>
    </row>
    <row r="134" spans="2:63" s="12" customFormat="1" ht="22.8" customHeight="1">
      <c r="B134" s="172"/>
      <c r="C134" s="173"/>
      <c r="D134" s="174" t="s">
        <v>75</v>
      </c>
      <c r="E134" s="186" t="s">
        <v>84</v>
      </c>
      <c r="F134" s="186" t="s">
        <v>156</v>
      </c>
      <c r="G134" s="173"/>
      <c r="H134" s="173"/>
      <c r="I134" s="176"/>
      <c r="J134" s="187">
        <f>BK134</f>
        <v>0</v>
      </c>
      <c r="K134" s="173"/>
      <c r="L134" s="178"/>
      <c r="M134" s="179"/>
      <c r="N134" s="180"/>
      <c r="O134" s="180"/>
      <c r="P134" s="181">
        <f>SUM(P135:P152)</f>
        <v>0</v>
      </c>
      <c r="Q134" s="180"/>
      <c r="R134" s="181">
        <f>SUM(R135:R152)</f>
        <v>0</v>
      </c>
      <c r="S134" s="180"/>
      <c r="T134" s="182">
        <f>SUM(T135:T152)</f>
        <v>0</v>
      </c>
      <c r="AR134" s="183" t="s">
        <v>84</v>
      </c>
      <c r="AT134" s="184" t="s">
        <v>75</v>
      </c>
      <c r="AU134" s="184" t="s">
        <v>84</v>
      </c>
      <c r="AY134" s="183" t="s">
        <v>155</v>
      </c>
      <c r="BK134" s="185">
        <f>SUM(BK135:BK152)</f>
        <v>0</v>
      </c>
    </row>
    <row r="135" spans="1:65" s="2" customFormat="1" ht="33" customHeight="1">
      <c r="A135" s="35"/>
      <c r="B135" s="36"/>
      <c r="C135" s="188" t="s">
        <v>84</v>
      </c>
      <c r="D135" s="188" t="s">
        <v>157</v>
      </c>
      <c r="E135" s="189" t="s">
        <v>698</v>
      </c>
      <c r="F135" s="190" t="s">
        <v>699</v>
      </c>
      <c r="G135" s="191" t="s">
        <v>181</v>
      </c>
      <c r="H135" s="192">
        <v>10.8</v>
      </c>
      <c r="I135" s="193"/>
      <c r="J135" s="194">
        <f>ROUND(I135*H135,2)</f>
        <v>0</v>
      </c>
      <c r="K135" s="195"/>
      <c r="L135" s="40"/>
      <c r="M135" s="196" t="s">
        <v>1</v>
      </c>
      <c r="N135" s="197" t="s">
        <v>41</v>
      </c>
      <c r="O135" s="72"/>
      <c r="P135" s="198">
        <f>O135*H135</f>
        <v>0</v>
      </c>
      <c r="Q135" s="198">
        <v>0</v>
      </c>
      <c r="R135" s="198">
        <f>Q135*H135</f>
        <v>0</v>
      </c>
      <c r="S135" s="198">
        <v>0</v>
      </c>
      <c r="T135" s="199">
        <f>S135*H135</f>
        <v>0</v>
      </c>
      <c r="U135" s="35"/>
      <c r="V135" s="35"/>
      <c r="W135" s="35"/>
      <c r="X135" s="35"/>
      <c r="Y135" s="35"/>
      <c r="Z135" s="35"/>
      <c r="AA135" s="35"/>
      <c r="AB135" s="35"/>
      <c r="AC135" s="35"/>
      <c r="AD135" s="35"/>
      <c r="AE135" s="35"/>
      <c r="AR135" s="200" t="s">
        <v>161</v>
      </c>
      <c r="AT135" s="200" t="s">
        <v>157</v>
      </c>
      <c r="AU135" s="200" t="s">
        <v>86</v>
      </c>
      <c r="AY135" s="18" t="s">
        <v>155</v>
      </c>
      <c r="BE135" s="201">
        <f>IF(N135="základní",J135,0)</f>
        <v>0</v>
      </c>
      <c r="BF135" s="201">
        <f>IF(N135="snížená",J135,0)</f>
        <v>0</v>
      </c>
      <c r="BG135" s="201">
        <f>IF(N135="zákl. přenesená",J135,0)</f>
        <v>0</v>
      </c>
      <c r="BH135" s="201">
        <f>IF(N135="sníž. přenesená",J135,0)</f>
        <v>0</v>
      </c>
      <c r="BI135" s="201">
        <f>IF(N135="nulová",J135,0)</f>
        <v>0</v>
      </c>
      <c r="BJ135" s="18" t="s">
        <v>84</v>
      </c>
      <c r="BK135" s="201">
        <f>ROUND(I135*H135,2)</f>
        <v>0</v>
      </c>
      <c r="BL135" s="18" t="s">
        <v>161</v>
      </c>
      <c r="BM135" s="200" t="s">
        <v>700</v>
      </c>
    </row>
    <row r="136" spans="2:51" s="13" customFormat="1" ht="12">
      <c r="B136" s="202"/>
      <c r="C136" s="203"/>
      <c r="D136" s="204" t="s">
        <v>163</v>
      </c>
      <c r="E136" s="205" t="s">
        <v>1</v>
      </c>
      <c r="F136" s="206" t="s">
        <v>701</v>
      </c>
      <c r="G136" s="203"/>
      <c r="H136" s="207">
        <v>7.56</v>
      </c>
      <c r="I136" s="208"/>
      <c r="J136" s="203"/>
      <c r="K136" s="203"/>
      <c r="L136" s="209"/>
      <c r="M136" s="210"/>
      <c r="N136" s="211"/>
      <c r="O136" s="211"/>
      <c r="P136" s="211"/>
      <c r="Q136" s="211"/>
      <c r="R136" s="211"/>
      <c r="S136" s="211"/>
      <c r="T136" s="212"/>
      <c r="AT136" s="213" t="s">
        <v>163</v>
      </c>
      <c r="AU136" s="213" t="s">
        <v>86</v>
      </c>
      <c r="AV136" s="13" t="s">
        <v>86</v>
      </c>
      <c r="AW136" s="13" t="s">
        <v>32</v>
      </c>
      <c r="AX136" s="13" t="s">
        <v>76</v>
      </c>
      <c r="AY136" s="213" t="s">
        <v>155</v>
      </c>
    </row>
    <row r="137" spans="2:51" s="13" customFormat="1" ht="12">
      <c r="B137" s="202"/>
      <c r="C137" s="203"/>
      <c r="D137" s="204" t="s">
        <v>163</v>
      </c>
      <c r="E137" s="205" t="s">
        <v>1</v>
      </c>
      <c r="F137" s="206" t="s">
        <v>702</v>
      </c>
      <c r="G137" s="203"/>
      <c r="H137" s="207">
        <v>3.24</v>
      </c>
      <c r="I137" s="208"/>
      <c r="J137" s="203"/>
      <c r="K137" s="203"/>
      <c r="L137" s="209"/>
      <c r="M137" s="210"/>
      <c r="N137" s="211"/>
      <c r="O137" s="211"/>
      <c r="P137" s="211"/>
      <c r="Q137" s="211"/>
      <c r="R137" s="211"/>
      <c r="S137" s="211"/>
      <c r="T137" s="212"/>
      <c r="AT137" s="213" t="s">
        <v>163</v>
      </c>
      <c r="AU137" s="213" t="s">
        <v>86</v>
      </c>
      <c r="AV137" s="13" t="s">
        <v>86</v>
      </c>
      <c r="AW137" s="13" t="s">
        <v>32</v>
      </c>
      <c r="AX137" s="13" t="s">
        <v>76</v>
      </c>
      <c r="AY137" s="213" t="s">
        <v>155</v>
      </c>
    </row>
    <row r="138" spans="2:51" s="16" customFormat="1" ht="12">
      <c r="B138" s="235"/>
      <c r="C138" s="236"/>
      <c r="D138" s="204" t="s">
        <v>163</v>
      </c>
      <c r="E138" s="237" t="s">
        <v>1</v>
      </c>
      <c r="F138" s="238" t="s">
        <v>206</v>
      </c>
      <c r="G138" s="236"/>
      <c r="H138" s="239">
        <v>10.8</v>
      </c>
      <c r="I138" s="240"/>
      <c r="J138" s="236"/>
      <c r="K138" s="236"/>
      <c r="L138" s="241"/>
      <c r="M138" s="242"/>
      <c r="N138" s="243"/>
      <c r="O138" s="243"/>
      <c r="P138" s="243"/>
      <c r="Q138" s="243"/>
      <c r="R138" s="243"/>
      <c r="S138" s="243"/>
      <c r="T138" s="244"/>
      <c r="AT138" s="245" t="s">
        <v>163</v>
      </c>
      <c r="AU138" s="245" t="s">
        <v>86</v>
      </c>
      <c r="AV138" s="16" t="s">
        <v>161</v>
      </c>
      <c r="AW138" s="16" t="s">
        <v>32</v>
      </c>
      <c r="AX138" s="16" t="s">
        <v>84</v>
      </c>
      <c r="AY138" s="245" t="s">
        <v>155</v>
      </c>
    </row>
    <row r="139" spans="1:65" s="2" customFormat="1" ht="24.15" customHeight="1">
      <c r="A139" s="35"/>
      <c r="B139" s="36"/>
      <c r="C139" s="188" t="s">
        <v>86</v>
      </c>
      <c r="D139" s="188" t="s">
        <v>157</v>
      </c>
      <c r="E139" s="189" t="s">
        <v>418</v>
      </c>
      <c r="F139" s="190" t="s">
        <v>419</v>
      </c>
      <c r="G139" s="191" t="s">
        <v>181</v>
      </c>
      <c r="H139" s="192">
        <v>9.173</v>
      </c>
      <c r="I139" s="193"/>
      <c r="J139" s="194">
        <f>ROUND(I139*H139,2)</f>
        <v>0</v>
      </c>
      <c r="K139" s="195"/>
      <c r="L139" s="40"/>
      <c r="M139" s="196" t="s">
        <v>1</v>
      </c>
      <c r="N139" s="197" t="s">
        <v>41</v>
      </c>
      <c r="O139" s="72"/>
      <c r="P139" s="198">
        <f>O139*H139</f>
        <v>0</v>
      </c>
      <c r="Q139" s="198">
        <v>0</v>
      </c>
      <c r="R139" s="198">
        <f>Q139*H139</f>
        <v>0</v>
      </c>
      <c r="S139" s="198">
        <v>0</v>
      </c>
      <c r="T139" s="199">
        <f>S139*H139</f>
        <v>0</v>
      </c>
      <c r="U139" s="35"/>
      <c r="V139" s="35"/>
      <c r="W139" s="35"/>
      <c r="X139" s="35"/>
      <c r="Y139" s="35"/>
      <c r="Z139" s="35"/>
      <c r="AA139" s="35"/>
      <c r="AB139" s="35"/>
      <c r="AC139" s="35"/>
      <c r="AD139" s="35"/>
      <c r="AE139" s="35"/>
      <c r="AR139" s="200" t="s">
        <v>161</v>
      </c>
      <c r="AT139" s="200" t="s">
        <v>157</v>
      </c>
      <c r="AU139" s="200" t="s">
        <v>86</v>
      </c>
      <c r="AY139" s="18" t="s">
        <v>155</v>
      </c>
      <c r="BE139" s="201">
        <f>IF(N139="základní",J139,0)</f>
        <v>0</v>
      </c>
      <c r="BF139" s="201">
        <f>IF(N139="snížená",J139,0)</f>
        <v>0</v>
      </c>
      <c r="BG139" s="201">
        <f>IF(N139="zákl. přenesená",J139,0)</f>
        <v>0</v>
      </c>
      <c r="BH139" s="201">
        <f>IF(N139="sníž. přenesená",J139,0)</f>
        <v>0</v>
      </c>
      <c r="BI139" s="201">
        <f>IF(N139="nulová",J139,0)</f>
        <v>0</v>
      </c>
      <c r="BJ139" s="18" t="s">
        <v>84</v>
      </c>
      <c r="BK139" s="201">
        <f>ROUND(I139*H139,2)</f>
        <v>0</v>
      </c>
      <c r="BL139" s="18" t="s">
        <v>161</v>
      </c>
      <c r="BM139" s="200" t="s">
        <v>703</v>
      </c>
    </row>
    <row r="140" spans="2:51" s="14" customFormat="1" ht="12">
      <c r="B140" s="214"/>
      <c r="C140" s="215"/>
      <c r="D140" s="204" t="s">
        <v>163</v>
      </c>
      <c r="E140" s="216" t="s">
        <v>1</v>
      </c>
      <c r="F140" s="217" t="s">
        <v>704</v>
      </c>
      <c r="G140" s="215"/>
      <c r="H140" s="216" t="s">
        <v>1</v>
      </c>
      <c r="I140" s="218"/>
      <c r="J140" s="215"/>
      <c r="K140" s="215"/>
      <c r="L140" s="219"/>
      <c r="M140" s="220"/>
      <c r="N140" s="221"/>
      <c r="O140" s="221"/>
      <c r="P140" s="221"/>
      <c r="Q140" s="221"/>
      <c r="R140" s="221"/>
      <c r="S140" s="221"/>
      <c r="T140" s="222"/>
      <c r="AT140" s="223" t="s">
        <v>163</v>
      </c>
      <c r="AU140" s="223" t="s">
        <v>86</v>
      </c>
      <c r="AV140" s="14" t="s">
        <v>84</v>
      </c>
      <c r="AW140" s="14" t="s">
        <v>32</v>
      </c>
      <c r="AX140" s="14" t="s">
        <v>76</v>
      </c>
      <c r="AY140" s="223" t="s">
        <v>155</v>
      </c>
    </row>
    <row r="141" spans="2:51" s="13" customFormat="1" ht="12">
      <c r="B141" s="202"/>
      <c r="C141" s="203"/>
      <c r="D141" s="204" t="s">
        <v>163</v>
      </c>
      <c r="E141" s="205" t="s">
        <v>1</v>
      </c>
      <c r="F141" s="206" t="s">
        <v>705</v>
      </c>
      <c r="G141" s="203"/>
      <c r="H141" s="207">
        <v>9.173</v>
      </c>
      <c r="I141" s="208"/>
      <c r="J141" s="203"/>
      <c r="K141" s="203"/>
      <c r="L141" s="209"/>
      <c r="M141" s="210"/>
      <c r="N141" s="211"/>
      <c r="O141" s="211"/>
      <c r="P141" s="211"/>
      <c r="Q141" s="211"/>
      <c r="R141" s="211"/>
      <c r="S141" s="211"/>
      <c r="T141" s="212"/>
      <c r="AT141" s="213" t="s">
        <v>163</v>
      </c>
      <c r="AU141" s="213" t="s">
        <v>86</v>
      </c>
      <c r="AV141" s="13" t="s">
        <v>86</v>
      </c>
      <c r="AW141" s="13" t="s">
        <v>32</v>
      </c>
      <c r="AX141" s="13" t="s">
        <v>84</v>
      </c>
      <c r="AY141" s="213" t="s">
        <v>155</v>
      </c>
    </row>
    <row r="142" spans="1:65" s="2" customFormat="1" ht="33" customHeight="1">
      <c r="A142" s="35"/>
      <c r="B142" s="36"/>
      <c r="C142" s="188" t="s">
        <v>169</v>
      </c>
      <c r="D142" s="188" t="s">
        <v>157</v>
      </c>
      <c r="E142" s="189" t="s">
        <v>213</v>
      </c>
      <c r="F142" s="190" t="s">
        <v>214</v>
      </c>
      <c r="G142" s="191" t="s">
        <v>181</v>
      </c>
      <c r="H142" s="192">
        <v>19.973</v>
      </c>
      <c r="I142" s="193"/>
      <c r="J142" s="194">
        <f>ROUND(I142*H142,2)</f>
        <v>0</v>
      </c>
      <c r="K142" s="195"/>
      <c r="L142" s="40"/>
      <c r="M142" s="196" t="s">
        <v>1</v>
      </c>
      <c r="N142" s="197" t="s">
        <v>41</v>
      </c>
      <c r="O142" s="72"/>
      <c r="P142" s="198">
        <f>O142*H142</f>
        <v>0</v>
      </c>
      <c r="Q142" s="198">
        <v>0</v>
      </c>
      <c r="R142" s="198">
        <f>Q142*H142</f>
        <v>0</v>
      </c>
      <c r="S142" s="198">
        <v>0</v>
      </c>
      <c r="T142" s="199">
        <f>S142*H142</f>
        <v>0</v>
      </c>
      <c r="U142" s="35"/>
      <c r="V142" s="35"/>
      <c r="W142" s="35"/>
      <c r="X142" s="35"/>
      <c r="Y142" s="35"/>
      <c r="Z142" s="35"/>
      <c r="AA142" s="35"/>
      <c r="AB142" s="35"/>
      <c r="AC142" s="35"/>
      <c r="AD142" s="35"/>
      <c r="AE142" s="35"/>
      <c r="AR142" s="200" t="s">
        <v>161</v>
      </c>
      <c r="AT142" s="200" t="s">
        <v>157</v>
      </c>
      <c r="AU142" s="200" t="s">
        <v>86</v>
      </c>
      <c r="AY142" s="18" t="s">
        <v>155</v>
      </c>
      <c r="BE142" s="201">
        <f>IF(N142="základní",J142,0)</f>
        <v>0</v>
      </c>
      <c r="BF142" s="201">
        <f>IF(N142="snížená",J142,0)</f>
        <v>0</v>
      </c>
      <c r="BG142" s="201">
        <f>IF(N142="zákl. přenesená",J142,0)</f>
        <v>0</v>
      </c>
      <c r="BH142" s="201">
        <f>IF(N142="sníž. přenesená",J142,0)</f>
        <v>0</v>
      </c>
      <c r="BI142" s="201">
        <f>IF(N142="nulová",J142,0)</f>
        <v>0</v>
      </c>
      <c r="BJ142" s="18" t="s">
        <v>84</v>
      </c>
      <c r="BK142" s="201">
        <f>ROUND(I142*H142,2)</f>
        <v>0</v>
      </c>
      <c r="BL142" s="18" t="s">
        <v>161</v>
      </c>
      <c r="BM142" s="200" t="s">
        <v>706</v>
      </c>
    </row>
    <row r="143" spans="2:51" s="13" customFormat="1" ht="12">
      <c r="B143" s="202"/>
      <c r="C143" s="203"/>
      <c r="D143" s="204" t="s">
        <v>163</v>
      </c>
      <c r="E143" s="205" t="s">
        <v>1</v>
      </c>
      <c r="F143" s="206" t="s">
        <v>707</v>
      </c>
      <c r="G143" s="203"/>
      <c r="H143" s="207">
        <v>9.173</v>
      </c>
      <c r="I143" s="208"/>
      <c r="J143" s="203"/>
      <c r="K143" s="203"/>
      <c r="L143" s="209"/>
      <c r="M143" s="210"/>
      <c r="N143" s="211"/>
      <c r="O143" s="211"/>
      <c r="P143" s="211"/>
      <c r="Q143" s="211"/>
      <c r="R143" s="211"/>
      <c r="S143" s="211"/>
      <c r="T143" s="212"/>
      <c r="AT143" s="213" t="s">
        <v>163</v>
      </c>
      <c r="AU143" s="213" t="s">
        <v>86</v>
      </c>
      <c r="AV143" s="13" t="s">
        <v>86</v>
      </c>
      <c r="AW143" s="13" t="s">
        <v>32</v>
      </c>
      <c r="AX143" s="13" t="s">
        <v>76</v>
      </c>
      <c r="AY143" s="213" t="s">
        <v>155</v>
      </c>
    </row>
    <row r="144" spans="2:51" s="13" customFormat="1" ht="12">
      <c r="B144" s="202"/>
      <c r="C144" s="203"/>
      <c r="D144" s="204" t="s">
        <v>163</v>
      </c>
      <c r="E144" s="205" t="s">
        <v>1</v>
      </c>
      <c r="F144" s="206" t="s">
        <v>708</v>
      </c>
      <c r="G144" s="203"/>
      <c r="H144" s="207">
        <v>10.8</v>
      </c>
      <c r="I144" s="208"/>
      <c r="J144" s="203"/>
      <c r="K144" s="203"/>
      <c r="L144" s="209"/>
      <c r="M144" s="210"/>
      <c r="N144" s="211"/>
      <c r="O144" s="211"/>
      <c r="P144" s="211"/>
      <c r="Q144" s="211"/>
      <c r="R144" s="211"/>
      <c r="S144" s="211"/>
      <c r="T144" s="212"/>
      <c r="AT144" s="213" t="s">
        <v>163</v>
      </c>
      <c r="AU144" s="213" t="s">
        <v>86</v>
      </c>
      <c r="AV144" s="13" t="s">
        <v>86</v>
      </c>
      <c r="AW144" s="13" t="s">
        <v>32</v>
      </c>
      <c r="AX144" s="13" t="s">
        <v>76</v>
      </c>
      <c r="AY144" s="213" t="s">
        <v>155</v>
      </c>
    </row>
    <row r="145" spans="2:51" s="16" customFormat="1" ht="12">
      <c r="B145" s="235"/>
      <c r="C145" s="236"/>
      <c r="D145" s="204" t="s">
        <v>163</v>
      </c>
      <c r="E145" s="237" t="s">
        <v>1</v>
      </c>
      <c r="F145" s="238" t="s">
        <v>206</v>
      </c>
      <c r="G145" s="236"/>
      <c r="H145" s="239">
        <v>19.973</v>
      </c>
      <c r="I145" s="240"/>
      <c r="J145" s="236"/>
      <c r="K145" s="236"/>
      <c r="L145" s="241"/>
      <c r="M145" s="242"/>
      <c r="N145" s="243"/>
      <c r="O145" s="243"/>
      <c r="P145" s="243"/>
      <c r="Q145" s="243"/>
      <c r="R145" s="243"/>
      <c r="S145" s="243"/>
      <c r="T145" s="244"/>
      <c r="AT145" s="245" t="s">
        <v>163</v>
      </c>
      <c r="AU145" s="245" t="s">
        <v>86</v>
      </c>
      <c r="AV145" s="16" t="s">
        <v>161</v>
      </c>
      <c r="AW145" s="16" t="s">
        <v>32</v>
      </c>
      <c r="AX145" s="16" t="s">
        <v>84</v>
      </c>
      <c r="AY145" s="245" t="s">
        <v>155</v>
      </c>
    </row>
    <row r="146" spans="1:65" s="2" customFormat="1" ht="16.5" customHeight="1">
      <c r="A146" s="35"/>
      <c r="B146" s="36"/>
      <c r="C146" s="188" t="s">
        <v>161</v>
      </c>
      <c r="D146" s="188" t="s">
        <v>157</v>
      </c>
      <c r="E146" s="189" t="s">
        <v>219</v>
      </c>
      <c r="F146" s="190" t="s">
        <v>220</v>
      </c>
      <c r="G146" s="191" t="s">
        <v>181</v>
      </c>
      <c r="H146" s="192">
        <v>19.973</v>
      </c>
      <c r="I146" s="193"/>
      <c r="J146" s="194">
        <f>ROUND(I146*H146,2)</f>
        <v>0</v>
      </c>
      <c r="K146" s="195"/>
      <c r="L146" s="40"/>
      <c r="M146" s="196" t="s">
        <v>1</v>
      </c>
      <c r="N146" s="197" t="s">
        <v>41</v>
      </c>
      <c r="O146" s="72"/>
      <c r="P146" s="198">
        <f>O146*H146</f>
        <v>0</v>
      </c>
      <c r="Q146" s="198">
        <v>0</v>
      </c>
      <c r="R146" s="198">
        <f>Q146*H146</f>
        <v>0</v>
      </c>
      <c r="S146" s="198">
        <v>0</v>
      </c>
      <c r="T146" s="199">
        <f>S146*H146</f>
        <v>0</v>
      </c>
      <c r="U146" s="35"/>
      <c r="V146" s="35"/>
      <c r="W146" s="35"/>
      <c r="X146" s="35"/>
      <c r="Y146" s="35"/>
      <c r="Z146" s="35"/>
      <c r="AA146" s="35"/>
      <c r="AB146" s="35"/>
      <c r="AC146" s="35"/>
      <c r="AD146" s="35"/>
      <c r="AE146" s="35"/>
      <c r="AR146" s="200" t="s">
        <v>161</v>
      </c>
      <c r="AT146" s="200" t="s">
        <v>157</v>
      </c>
      <c r="AU146" s="200" t="s">
        <v>86</v>
      </c>
      <c r="AY146" s="18" t="s">
        <v>155</v>
      </c>
      <c r="BE146" s="201">
        <f>IF(N146="základní",J146,0)</f>
        <v>0</v>
      </c>
      <c r="BF146" s="201">
        <f>IF(N146="snížená",J146,0)</f>
        <v>0</v>
      </c>
      <c r="BG146" s="201">
        <f>IF(N146="zákl. přenesená",J146,0)</f>
        <v>0</v>
      </c>
      <c r="BH146" s="201">
        <f>IF(N146="sníž. přenesená",J146,0)</f>
        <v>0</v>
      </c>
      <c r="BI146" s="201">
        <f>IF(N146="nulová",J146,0)</f>
        <v>0</v>
      </c>
      <c r="BJ146" s="18" t="s">
        <v>84</v>
      </c>
      <c r="BK146" s="201">
        <f>ROUND(I146*H146,2)</f>
        <v>0</v>
      </c>
      <c r="BL146" s="18" t="s">
        <v>161</v>
      </c>
      <c r="BM146" s="200" t="s">
        <v>709</v>
      </c>
    </row>
    <row r="147" spans="2:51" s="13" customFormat="1" ht="12">
      <c r="B147" s="202"/>
      <c r="C147" s="203"/>
      <c r="D147" s="204" t="s">
        <v>163</v>
      </c>
      <c r="E147" s="205" t="s">
        <v>1</v>
      </c>
      <c r="F147" s="206" t="s">
        <v>710</v>
      </c>
      <c r="G147" s="203"/>
      <c r="H147" s="207">
        <v>9.173</v>
      </c>
      <c r="I147" s="208"/>
      <c r="J147" s="203"/>
      <c r="K147" s="203"/>
      <c r="L147" s="209"/>
      <c r="M147" s="210"/>
      <c r="N147" s="211"/>
      <c r="O147" s="211"/>
      <c r="P147" s="211"/>
      <c r="Q147" s="211"/>
      <c r="R147" s="211"/>
      <c r="S147" s="211"/>
      <c r="T147" s="212"/>
      <c r="AT147" s="213" t="s">
        <v>163</v>
      </c>
      <c r="AU147" s="213" t="s">
        <v>86</v>
      </c>
      <c r="AV147" s="13" t="s">
        <v>86</v>
      </c>
      <c r="AW147" s="13" t="s">
        <v>32</v>
      </c>
      <c r="AX147" s="13" t="s">
        <v>76</v>
      </c>
      <c r="AY147" s="213" t="s">
        <v>155</v>
      </c>
    </row>
    <row r="148" spans="2:51" s="13" customFormat="1" ht="12">
      <c r="B148" s="202"/>
      <c r="C148" s="203"/>
      <c r="D148" s="204" t="s">
        <v>163</v>
      </c>
      <c r="E148" s="205" t="s">
        <v>1</v>
      </c>
      <c r="F148" s="206" t="s">
        <v>708</v>
      </c>
      <c r="G148" s="203"/>
      <c r="H148" s="207">
        <v>10.8</v>
      </c>
      <c r="I148" s="208"/>
      <c r="J148" s="203"/>
      <c r="K148" s="203"/>
      <c r="L148" s="209"/>
      <c r="M148" s="210"/>
      <c r="N148" s="211"/>
      <c r="O148" s="211"/>
      <c r="P148" s="211"/>
      <c r="Q148" s="211"/>
      <c r="R148" s="211"/>
      <c r="S148" s="211"/>
      <c r="T148" s="212"/>
      <c r="AT148" s="213" t="s">
        <v>163</v>
      </c>
      <c r="AU148" s="213" t="s">
        <v>86</v>
      </c>
      <c r="AV148" s="13" t="s">
        <v>86</v>
      </c>
      <c r="AW148" s="13" t="s">
        <v>32</v>
      </c>
      <c r="AX148" s="13" t="s">
        <v>76</v>
      </c>
      <c r="AY148" s="213" t="s">
        <v>155</v>
      </c>
    </row>
    <row r="149" spans="2:51" s="16" customFormat="1" ht="12">
      <c r="B149" s="235"/>
      <c r="C149" s="236"/>
      <c r="D149" s="204" t="s">
        <v>163</v>
      </c>
      <c r="E149" s="237" t="s">
        <v>1</v>
      </c>
      <c r="F149" s="238" t="s">
        <v>206</v>
      </c>
      <c r="G149" s="236"/>
      <c r="H149" s="239">
        <v>19.973</v>
      </c>
      <c r="I149" s="240"/>
      <c r="J149" s="236"/>
      <c r="K149" s="236"/>
      <c r="L149" s="241"/>
      <c r="M149" s="242"/>
      <c r="N149" s="243"/>
      <c r="O149" s="243"/>
      <c r="P149" s="243"/>
      <c r="Q149" s="243"/>
      <c r="R149" s="243"/>
      <c r="S149" s="243"/>
      <c r="T149" s="244"/>
      <c r="AT149" s="245" t="s">
        <v>163</v>
      </c>
      <c r="AU149" s="245" t="s">
        <v>86</v>
      </c>
      <c r="AV149" s="16" t="s">
        <v>161</v>
      </c>
      <c r="AW149" s="16" t="s">
        <v>32</v>
      </c>
      <c r="AX149" s="16" t="s">
        <v>84</v>
      </c>
      <c r="AY149" s="245" t="s">
        <v>155</v>
      </c>
    </row>
    <row r="150" spans="1:65" s="2" customFormat="1" ht="37.8" customHeight="1">
      <c r="A150" s="35"/>
      <c r="B150" s="36"/>
      <c r="C150" s="188" t="s">
        <v>178</v>
      </c>
      <c r="D150" s="188" t="s">
        <v>157</v>
      </c>
      <c r="E150" s="189" t="s">
        <v>464</v>
      </c>
      <c r="F150" s="190" t="s">
        <v>711</v>
      </c>
      <c r="G150" s="191" t="s">
        <v>160</v>
      </c>
      <c r="H150" s="192">
        <v>865</v>
      </c>
      <c r="I150" s="193"/>
      <c r="J150" s="194">
        <f>ROUND(I150*H150,2)</f>
        <v>0</v>
      </c>
      <c r="K150" s="195"/>
      <c r="L150" s="40"/>
      <c r="M150" s="196" t="s">
        <v>1</v>
      </c>
      <c r="N150" s="197" t="s">
        <v>41</v>
      </c>
      <c r="O150" s="72"/>
      <c r="P150" s="198">
        <f>O150*H150</f>
        <v>0</v>
      </c>
      <c r="Q150" s="198">
        <v>0</v>
      </c>
      <c r="R150" s="198">
        <f>Q150*H150</f>
        <v>0</v>
      </c>
      <c r="S150" s="198">
        <v>0</v>
      </c>
      <c r="T150" s="199">
        <f>S150*H150</f>
        <v>0</v>
      </c>
      <c r="U150" s="35"/>
      <c r="V150" s="35"/>
      <c r="W150" s="35"/>
      <c r="X150" s="35"/>
      <c r="Y150" s="35"/>
      <c r="Z150" s="35"/>
      <c r="AA150" s="35"/>
      <c r="AB150" s="35"/>
      <c r="AC150" s="35"/>
      <c r="AD150" s="35"/>
      <c r="AE150" s="35"/>
      <c r="AR150" s="200" t="s">
        <v>161</v>
      </c>
      <c r="AT150" s="200" t="s">
        <v>157</v>
      </c>
      <c r="AU150" s="200" t="s">
        <v>86</v>
      </c>
      <c r="AY150" s="18" t="s">
        <v>155</v>
      </c>
      <c r="BE150" s="201">
        <f>IF(N150="základní",J150,0)</f>
        <v>0</v>
      </c>
      <c r="BF150" s="201">
        <f>IF(N150="snížená",J150,0)</f>
        <v>0</v>
      </c>
      <c r="BG150" s="201">
        <f>IF(N150="zákl. přenesená",J150,0)</f>
        <v>0</v>
      </c>
      <c r="BH150" s="201">
        <f>IF(N150="sníž. přenesená",J150,0)</f>
        <v>0</v>
      </c>
      <c r="BI150" s="201">
        <f>IF(N150="nulová",J150,0)</f>
        <v>0</v>
      </c>
      <c r="BJ150" s="18" t="s">
        <v>84</v>
      </c>
      <c r="BK150" s="201">
        <f>ROUND(I150*H150,2)</f>
        <v>0</v>
      </c>
      <c r="BL150" s="18" t="s">
        <v>161</v>
      </c>
      <c r="BM150" s="200" t="s">
        <v>712</v>
      </c>
    </row>
    <row r="151" spans="2:51" s="13" customFormat="1" ht="12">
      <c r="B151" s="202"/>
      <c r="C151" s="203"/>
      <c r="D151" s="204" t="s">
        <v>163</v>
      </c>
      <c r="E151" s="205" t="s">
        <v>1</v>
      </c>
      <c r="F151" s="206" t="s">
        <v>713</v>
      </c>
      <c r="G151" s="203"/>
      <c r="H151" s="207">
        <v>865</v>
      </c>
      <c r="I151" s="208"/>
      <c r="J151" s="203"/>
      <c r="K151" s="203"/>
      <c r="L151" s="209"/>
      <c r="M151" s="210"/>
      <c r="N151" s="211"/>
      <c r="O151" s="211"/>
      <c r="P151" s="211"/>
      <c r="Q151" s="211"/>
      <c r="R151" s="211"/>
      <c r="S151" s="211"/>
      <c r="T151" s="212"/>
      <c r="AT151" s="213" t="s">
        <v>163</v>
      </c>
      <c r="AU151" s="213" t="s">
        <v>86</v>
      </c>
      <c r="AV151" s="13" t="s">
        <v>86</v>
      </c>
      <c r="AW151" s="13" t="s">
        <v>32</v>
      </c>
      <c r="AX151" s="13" t="s">
        <v>76</v>
      </c>
      <c r="AY151" s="213" t="s">
        <v>155</v>
      </c>
    </row>
    <row r="152" spans="2:51" s="16" customFormat="1" ht="12">
      <c r="B152" s="235"/>
      <c r="C152" s="236"/>
      <c r="D152" s="204" t="s">
        <v>163</v>
      </c>
      <c r="E152" s="237" t="s">
        <v>1</v>
      </c>
      <c r="F152" s="238" t="s">
        <v>206</v>
      </c>
      <c r="G152" s="236"/>
      <c r="H152" s="239">
        <v>865</v>
      </c>
      <c r="I152" s="240"/>
      <c r="J152" s="236"/>
      <c r="K152" s="236"/>
      <c r="L152" s="241"/>
      <c r="M152" s="242"/>
      <c r="N152" s="243"/>
      <c r="O152" s="243"/>
      <c r="P152" s="243"/>
      <c r="Q152" s="243"/>
      <c r="R152" s="243"/>
      <c r="S152" s="243"/>
      <c r="T152" s="244"/>
      <c r="AT152" s="245" t="s">
        <v>163</v>
      </c>
      <c r="AU152" s="245" t="s">
        <v>86</v>
      </c>
      <c r="AV152" s="16" t="s">
        <v>161</v>
      </c>
      <c r="AW152" s="16" t="s">
        <v>32</v>
      </c>
      <c r="AX152" s="16" t="s">
        <v>84</v>
      </c>
      <c r="AY152" s="245" t="s">
        <v>155</v>
      </c>
    </row>
    <row r="153" spans="2:63" s="12" customFormat="1" ht="22.8" customHeight="1">
      <c r="B153" s="172"/>
      <c r="C153" s="173"/>
      <c r="D153" s="174" t="s">
        <v>75</v>
      </c>
      <c r="E153" s="186" t="s">
        <v>86</v>
      </c>
      <c r="F153" s="186" t="s">
        <v>473</v>
      </c>
      <c r="G153" s="173"/>
      <c r="H153" s="173"/>
      <c r="I153" s="176"/>
      <c r="J153" s="187">
        <f>BK153</f>
        <v>0</v>
      </c>
      <c r="K153" s="173"/>
      <c r="L153" s="178"/>
      <c r="M153" s="179"/>
      <c r="N153" s="180"/>
      <c r="O153" s="180"/>
      <c r="P153" s="181">
        <f>SUM(P154:P156)</f>
        <v>0</v>
      </c>
      <c r="Q153" s="180"/>
      <c r="R153" s="181">
        <f>SUM(R154:R156)</f>
        <v>20.47515834</v>
      </c>
      <c r="S153" s="180"/>
      <c r="T153" s="182">
        <f>SUM(T154:T156)</f>
        <v>0</v>
      </c>
      <c r="AR153" s="183" t="s">
        <v>84</v>
      </c>
      <c r="AT153" s="184" t="s">
        <v>75</v>
      </c>
      <c r="AU153" s="184" t="s">
        <v>84</v>
      </c>
      <c r="AY153" s="183" t="s">
        <v>155</v>
      </c>
      <c r="BK153" s="185">
        <f>SUM(BK154:BK156)</f>
        <v>0</v>
      </c>
    </row>
    <row r="154" spans="1:65" s="2" customFormat="1" ht="16.5" customHeight="1">
      <c r="A154" s="35"/>
      <c r="B154" s="36"/>
      <c r="C154" s="188" t="s">
        <v>207</v>
      </c>
      <c r="D154" s="188" t="s">
        <v>157</v>
      </c>
      <c r="E154" s="189" t="s">
        <v>487</v>
      </c>
      <c r="F154" s="190" t="s">
        <v>488</v>
      </c>
      <c r="G154" s="191" t="s">
        <v>181</v>
      </c>
      <c r="H154" s="192">
        <v>8.346</v>
      </c>
      <c r="I154" s="193"/>
      <c r="J154" s="194">
        <f>ROUND(I154*H154,2)</f>
        <v>0</v>
      </c>
      <c r="K154" s="195"/>
      <c r="L154" s="40"/>
      <c r="M154" s="196" t="s">
        <v>1</v>
      </c>
      <c r="N154" s="197" t="s">
        <v>41</v>
      </c>
      <c r="O154" s="72"/>
      <c r="P154" s="198">
        <f>O154*H154</f>
        <v>0</v>
      </c>
      <c r="Q154" s="198">
        <v>2.45329</v>
      </c>
      <c r="R154" s="198">
        <f>Q154*H154</f>
        <v>20.47515834</v>
      </c>
      <c r="S154" s="198">
        <v>0</v>
      </c>
      <c r="T154" s="199">
        <f>S154*H154</f>
        <v>0</v>
      </c>
      <c r="U154" s="35"/>
      <c r="V154" s="35"/>
      <c r="W154" s="35"/>
      <c r="X154" s="35"/>
      <c r="Y154" s="35"/>
      <c r="Z154" s="35"/>
      <c r="AA154" s="35"/>
      <c r="AB154" s="35"/>
      <c r="AC154" s="35"/>
      <c r="AD154" s="35"/>
      <c r="AE154" s="35"/>
      <c r="AR154" s="200" t="s">
        <v>161</v>
      </c>
      <c r="AT154" s="200" t="s">
        <v>157</v>
      </c>
      <c r="AU154" s="200" t="s">
        <v>86</v>
      </c>
      <c r="AY154" s="18" t="s">
        <v>155</v>
      </c>
      <c r="BE154" s="201">
        <f>IF(N154="základní",J154,0)</f>
        <v>0</v>
      </c>
      <c r="BF154" s="201">
        <f>IF(N154="snížená",J154,0)</f>
        <v>0</v>
      </c>
      <c r="BG154" s="201">
        <f>IF(N154="zákl. přenesená",J154,0)</f>
        <v>0</v>
      </c>
      <c r="BH154" s="201">
        <f>IF(N154="sníž. přenesená",J154,0)</f>
        <v>0</v>
      </c>
      <c r="BI154" s="201">
        <f>IF(N154="nulová",J154,0)</f>
        <v>0</v>
      </c>
      <c r="BJ154" s="18" t="s">
        <v>84</v>
      </c>
      <c r="BK154" s="201">
        <f>ROUND(I154*H154,2)</f>
        <v>0</v>
      </c>
      <c r="BL154" s="18" t="s">
        <v>161</v>
      </c>
      <c r="BM154" s="200" t="s">
        <v>714</v>
      </c>
    </row>
    <row r="155" spans="2:51" s="14" customFormat="1" ht="12">
      <c r="B155" s="214"/>
      <c r="C155" s="215"/>
      <c r="D155" s="204" t="s">
        <v>163</v>
      </c>
      <c r="E155" s="216" t="s">
        <v>1</v>
      </c>
      <c r="F155" s="217" t="s">
        <v>715</v>
      </c>
      <c r="G155" s="215"/>
      <c r="H155" s="216" t="s">
        <v>1</v>
      </c>
      <c r="I155" s="218"/>
      <c r="J155" s="215"/>
      <c r="K155" s="215"/>
      <c r="L155" s="219"/>
      <c r="M155" s="220"/>
      <c r="N155" s="221"/>
      <c r="O155" s="221"/>
      <c r="P155" s="221"/>
      <c r="Q155" s="221"/>
      <c r="R155" s="221"/>
      <c r="S155" s="221"/>
      <c r="T155" s="222"/>
      <c r="AT155" s="223" t="s">
        <v>163</v>
      </c>
      <c r="AU155" s="223" t="s">
        <v>86</v>
      </c>
      <c r="AV155" s="14" t="s">
        <v>84</v>
      </c>
      <c r="AW155" s="14" t="s">
        <v>32</v>
      </c>
      <c r="AX155" s="14" t="s">
        <v>76</v>
      </c>
      <c r="AY155" s="223" t="s">
        <v>155</v>
      </c>
    </row>
    <row r="156" spans="2:51" s="13" customFormat="1" ht="12">
      <c r="B156" s="202"/>
      <c r="C156" s="203"/>
      <c r="D156" s="204" t="s">
        <v>163</v>
      </c>
      <c r="E156" s="205" t="s">
        <v>1</v>
      </c>
      <c r="F156" s="206" t="s">
        <v>716</v>
      </c>
      <c r="G156" s="203"/>
      <c r="H156" s="207">
        <v>8.346</v>
      </c>
      <c r="I156" s="208"/>
      <c r="J156" s="203"/>
      <c r="K156" s="203"/>
      <c r="L156" s="209"/>
      <c r="M156" s="210"/>
      <c r="N156" s="211"/>
      <c r="O156" s="211"/>
      <c r="P156" s="211"/>
      <c r="Q156" s="211"/>
      <c r="R156" s="211"/>
      <c r="S156" s="211"/>
      <c r="T156" s="212"/>
      <c r="AT156" s="213" t="s">
        <v>163</v>
      </c>
      <c r="AU156" s="213" t="s">
        <v>86</v>
      </c>
      <c r="AV156" s="13" t="s">
        <v>86</v>
      </c>
      <c r="AW156" s="13" t="s">
        <v>32</v>
      </c>
      <c r="AX156" s="13" t="s">
        <v>84</v>
      </c>
      <c r="AY156" s="213" t="s">
        <v>155</v>
      </c>
    </row>
    <row r="157" spans="2:63" s="12" customFormat="1" ht="22.8" customHeight="1">
      <c r="B157" s="172"/>
      <c r="C157" s="173"/>
      <c r="D157" s="174" t="s">
        <v>75</v>
      </c>
      <c r="E157" s="186" t="s">
        <v>169</v>
      </c>
      <c r="F157" s="186" t="s">
        <v>492</v>
      </c>
      <c r="G157" s="173"/>
      <c r="H157" s="173"/>
      <c r="I157" s="176"/>
      <c r="J157" s="187">
        <f>BK157</f>
        <v>0</v>
      </c>
      <c r="K157" s="173"/>
      <c r="L157" s="178"/>
      <c r="M157" s="179"/>
      <c r="N157" s="180"/>
      <c r="O157" s="180"/>
      <c r="P157" s="181">
        <f>SUM(P158:P176)</f>
        <v>0</v>
      </c>
      <c r="Q157" s="180"/>
      <c r="R157" s="181">
        <f>SUM(R158:R176)</f>
        <v>3.2123600000000003</v>
      </c>
      <c r="S157" s="180"/>
      <c r="T157" s="182">
        <f>SUM(T158:T176)</f>
        <v>0</v>
      </c>
      <c r="AR157" s="183" t="s">
        <v>84</v>
      </c>
      <c r="AT157" s="184" t="s">
        <v>75</v>
      </c>
      <c r="AU157" s="184" t="s">
        <v>84</v>
      </c>
      <c r="AY157" s="183" t="s">
        <v>155</v>
      </c>
      <c r="BK157" s="185">
        <f>SUM(BK158:BK176)</f>
        <v>0</v>
      </c>
    </row>
    <row r="158" spans="1:65" s="2" customFormat="1" ht="16.5" customHeight="1">
      <c r="A158" s="35"/>
      <c r="B158" s="36"/>
      <c r="C158" s="188" t="s">
        <v>212</v>
      </c>
      <c r="D158" s="188" t="s">
        <v>157</v>
      </c>
      <c r="E158" s="189" t="s">
        <v>717</v>
      </c>
      <c r="F158" s="190" t="s">
        <v>718</v>
      </c>
      <c r="G158" s="191" t="s">
        <v>245</v>
      </c>
      <c r="H158" s="192">
        <v>63</v>
      </c>
      <c r="I158" s="193"/>
      <c r="J158" s="194">
        <f>ROUND(I158*H158,2)</f>
        <v>0</v>
      </c>
      <c r="K158" s="195"/>
      <c r="L158" s="40"/>
      <c r="M158" s="196" t="s">
        <v>1</v>
      </c>
      <c r="N158" s="197" t="s">
        <v>41</v>
      </c>
      <c r="O158" s="72"/>
      <c r="P158" s="198">
        <f>O158*H158</f>
        <v>0</v>
      </c>
      <c r="Q158" s="198">
        <v>0.00702</v>
      </c>
      <c r="R158" s="198">
        <f>Q158*H158</f>
        <v>0.44226</v>
      </c>
      <c r="S158" s="198">
        <v>0</v>
      </c>
      <c r="T158" s="199">
        <f>S158*H158</f>
        <v>0</v>
      </c>
      <c r="U158" s="35"/>
      <c r="V158" s="35"/>
      <c r="W158" s="35"/>
      <c r="X158" s="35"/>
      <c r="Y158" s="35"/>
      <c r="Z158" s="35"/>
      <c r="AA158" s="35"/>
      <c r="AB158" s="35"/>
      <c r="AC158" s="35"/>
      <c r="AD158" s="35"/>
      <c r="AE158" s="35"/>
      <c r="AR158" s="200" t="s">
        <v>161</v>
      </c>
      <c r="AT158" s="200" t="s">
        <v>157</v>
      </c>
      <c r="AU158" s="200" t="s">
        <v>86</v>
      </c>
      <c r="AY158" s="18" t="s">
        <v>155</v>
      </c>
      <c r="BE158" s="201">
        <f>IF(N158="základní",J158,0)</f>
        <v>0</v>
      </c>
      <c r="BF158" s="201">
        <f>IF(N158="snížená",J158,0)</f>
        <v>0</v>
      </c>
      <c r="BG158" s="201">
        <f>IF(N158="zákl. přenesená",J158,0)</f>
        <v>0</v>
      </c>
      <c r="BH158" s="201">
        <f>IF(N158="sníž. přenesená",J158,0)</f>
        <v>0</v>
      </c>
      <c r="BI158" s="201">
        <f>IF(N158="nulová",J158,0)</f>
        <v>0</v>
      </c>
      <c r="BJ158" s="18" t="s">
        <v>84</v>
      </c>
      <c r="BK158" s="201">
        <f>ROUND(I158*H158,2)</f>
        <v>0</v>
      </c>
      <c r="BL158" s="18" t="s">
        <v>161</v>
      </c>
      <c r="BM158" s="200" t="s">
        <v>719</v>
      </c>
    </row>
    <row r="159" spans="2:51" s="13" customFormat="1" ht="12">
      <c r="B159" s="202"/>
      <c r="C159" s="203"/>
      <c r="D159" s="204" t="s">
        <v>163</v>
      </c>
      <c r="E159" s="205" t="s">
        <v>1</v>
      </c>
      <c r="F159" s="206" t="s">
        <v>720</v>
      </c>
      <c r="G159" s="203"/>
      <c r="H159" s="207">
        <v>63</v>
      </c>
      <c r="I159" s="208"/>
      <c r="J159" s="203"/>
      <c r="K159" s="203"/>
      <c r="L159" s="209"/>
      <c r="M159" s="210"/>
      <c r="N159" s="211"/>
      <c r="O159" s="211"/>
      <c r="P159" s="211"/>
      <c r="Q159" s="211"/>
      <c r="R159" s="211"/>
      <c r="S159" s="211"/>
      <c r="T159" s="212"/>
      <c r="AT159" s="213" t="s">
        <v>163</v>
      </c>
      <c r="AU159" s="213" t="s">
        <v>86</v>
      </c>
      <c r="AV159" s="13" t="s">
        <v>86</v>
      </c>
      <c r="AW159" s="13" t="s">
        <v>32</v>
      </c>
      <c r="AX159" s="13" t="s">
        <v>84</v>
      </c>
      <c r="AY159" s="213" t="s">
        <v>155</v>
      </c>
    </row>
    <row r="160" spans="1:65" s="2" customFormat="1" ht="16.5" customHeight="1">
      <c r="A160" s="35"/>
      <c r="B160" s="36"/>
      <c r="C160" s="252" t="s">
        <v>218</v>
      </c>
      <c r="D160" s="252" t="s">
        <v>458</v>
      </c>
      <c r="E160" s="253" t="s">
        <v>721</v>
      </c>
      <c r="F160" s="254" t="s">
        <v>722</v>
      </c>
      <c r="G160" s="255" t="s">
        <v>292</v>
      </c>
      <c r="H160" s="256">
        <v>52</v>
      </c>
      <c r="I160" s="257"/>
      <c r="J160" s="258">
        <f>ROUND(I160*H160,2)</f>
        <v>0</v>
      </c>
      <c r="K160" s="259"/>
      <c r="L160" s="260"/>
      <c r="M160" s="261" t="s">
        <v>1</v>
      </c>
      <c r="N160" s="262" t="s">
        <v>41</v>
      </c>
      <c r="O160" s="72"/>
      <c r="P160" s="198">
        <f>O160*H160</f>
        <v>0</v>
      </c>
      <c r="Q160" s="198">
        <v>0.0343</v>
      </c>
      <c r="R160" s="198">
        <f>Q160*H160</f>
        <v>1.7835999999999999</v>
      </c>
      <c r="S160" s="198">
        <v>0</v>
      </c>
      <c r="T160" s="199">
        <f>S160*H160</f>
        <v>0</v>
      </c>
      <c r="U160" s="35"/>
      <c r="V160" s="35"/>
      <c r="W160" s="35"/>
      <c r="X160" s="35"/>
      <c r="Y160" s="35"/>
      <c r="Z160" s="35"/>
      <c r="AA160" s="35"/>
      <c r="AB160" s="35"/>
      <c r="AC160" s="35"/>
      <c r="AD160" s="35"/>
      <c r="AE160" s="35"/>
      <c r="AR160" s="200" t="s">
        <v>218</v>
      </c>
      <c r="AT160" s="200" t="s">
        <v>458</v>
      </c>
      <c r="AU160" s="200" t="s">
        <v>86</v>
      </c>
      <c r="AY160" s="18" t="s">
        <v>155</v>
      </c>
      <c r="BE160" s="201">
        <f>IF(N160="základní",J160,0)</f>
        <v>0</v>
      </c>
      <c r="BF160" s="201">
        <f>IF(N160="snížená",J160,0)</f>
        <v>0</v>
      </c>
      <c r="BG160" s="201">
        <f>IF(N160="zákl. přenesená",J160,0)</f>
        <v>0</v>
      </c>
      <c r="BH160" s="201">
        <f>IF(N160="sníž. přenesená",J160,0)</f>
        <v>0</v>
      </c>
      <c r="BI160" s="201">
        <f>IF(N160="nulová",J160,0)</f>
        <v>0</v>
      </c>
      <c r="BJ160" s="18" t="s">
        <v>84</v>
      </c>
      <c r="BK160" s="201">
        <f>ROUND(I160*H160,2)</f>
        <v>0</v>
      </c>
      <c r="BL160" s="18" t="s">
        <v>161</v>
      </c>
      <c r="BM160" s="200" t="s">
        <v>723</v>
      </c>
    </row>
    <row r="161" spans="1:65" s="2" customFormat="1" ht="16.5" customHeight="1">
      <c r="A161" s="35"/>
      <c r="B161" s="36"/>
      <c r="C161" s="252" t="s">
        <v>222</v>
      </c>
      <c r="D161" s="252" t="s">
        <v>458</v>
      </c>
      <c r="E161" s="253" t="s">
        <v>724</v>
      </c>
      <c r="F161" s="254" t="s">
        <v>725</v>
      </c>
      <c r="G161" s="255" t="s">
        <v>292</v>
      </c>
      <c r="H161" s="256">
        <v>11</v>
      </c>
      <c r="I161" s="257"/>
      <c r="J161" s="258">
        <f>ROUND(I161*H161,2)</f>
        <v>0</v>
      </c>
      <c r="K161" s="259"/>
      <c r="L161" s="260"/>
      <c r="M161" s="261" t="s">
        <v>1</v>
      </c>
      <c r="N161" s="262" t="s">
        <v>41</v>
      </c>
      <c r="O161" s="72"/>
      <c r="P161" s="198">
        <f>O161*H161</f>
        <v>0</v>
      </c>
      <c r="Q161" s="198">
        <v>0.0539</v>
      </c>
      <c r="R161" s="198">
        <f>Q161*H161</f>
        <v>0.5929</v>
      </c>
      <c r="S161" s="198">
        <v>0</v>
      </c>
      <c r="T161" s="199">
        <f>S161*H161</f>
        <v>0</v>
      </c>
      <c r="U161" s="35"/>
      <c r="V161" s="35"/>
      <c r="W161" s="35"/>
      <c r="X161" s="35"/>
      <c r="Y161" s="35"/>
      <c r="Z161" s="35"/>
      <c r="AA161" s="35"/>
      <c r="AB161" s="35"/>
      <c r="AC161" s="35"/>
      <c r="AD161" s="35"/>
      <c r="AE161" s="35"/>
      <c r="AR161" s="200" t="s">
        <v>218</v>
      </c>
      <c r="AT161" s="200" t="s">
        <v>458</v>
      </c>
      <c r="AU161" s="200" t="s">
        <v>86</v>
      </c>
      <c r="AY161" s="18" t="s">
        <v>155</v>
      </c>
      <c r="BE161" s="201">
        <f>IF(N161="základní",J161,0)</f>
        <v>0</v>
      </c>
      <c r="BF161" s="201">
        <f>IF(N161="snížená",J161,0)</f>
        <v>0</v>
      </c>
      <c r="BG161" s="201">
        <f>IF(N161="zákl. přenesená",J161,0)</f>
        <v>0</v>
      </c>
      <c r="BH161" s="201">
        <f>IF(N161="sníž. přenesená",J161,0)</f>
        <v>0</v>
      </c>
      <c r="BI161" s="201">
        <f>IF(N161="nulová",J161,0)</f>
        <v>0</v>
      </c>
      <c r="BJ161" s="18" t="s">
        <v>84</v>
      </c>
      <c r="BK161" s="201">
        <f>ROUND(I161*H161,2)</f>
        <v>0</v>
      </c>
      <c r="BL161" s="18" t="s">
        <v>161</v>
      </c>
      <c r="BM161" s="200" t="s">
        <v>726</v>
      </c>
    </row>
    <row r="162" spans="1:65" s="2" customFormat="1" ht="16.5" customHeight="1">
      <c r="A162" s="35"/>
      <c r="B162" s="36"/>
      <c r="C162" s="188" t="s">
        <v>228</v>
      </c>
      <c r="D162" s="188" t="s">
        <v>157</v>
      </c>
      <c r="E162" s="189" t="s">
        <v>727</v>
      </c>
      <c r="F162" s="190" t="s">
        <v>728</v>
      </c>
      <c r="G162" s="191" t="s">
        <v>292</v>
      </c>
      <c r="H162" s="192">
        <v>63</v>
      </c>
      <c r="I162" s="193"/>
      <c r="J162" s="194">
        <f>ROUND(I162*H162,2)</f>
        <v>0</v>
      </c>
      <c r="K162" s="195"/>
      <c r="L162" s="40"/>
      <c r="M162" s="196" t="s">
        <v>1</v>
      </c>
      <c r="N162" s="197" t="s">
        <v>41</v>
      </c>
      <c r="O162" s="72"/>
      <c r="P162" s="198">
        <f>O162*H162</f>
        <v>0</v>
      </c>
      <c r="Q162" s="198">
        <v>0</v>
      </c>
      <c r="R162" s="198">
        <f>Q162*H162</f>
        <v>0</v>
      </c>
      <c r="S162" s="198">
        <v>0</v>
      </c>
      <c r="T162" s="199">
        <f>S162*H162</f>
        <v>0</v>
      </c>
      <c r="U162" s="35"/>
      <c r="V162" s="35"/>
      <c r="W162" s="35"/>
      <c r="X162" s="35"/>
      <c r="Y162" s="35"/>
      <c r="Z162" s="35"/>
      <c r="AA162" s="35"/>
      <c r="AB162" s="35"/>
      <c r="AC162" s="35"/>
      <c r="AD162" s="35"/>
      <c r="AE162" s="35"/>
      <c r="AR162" s="200" t="s">
        <v>161</v>
      </c>
      <c r="AT162" s="200" t="s">
        <v>157</v>
      </c>
      <c r="AU162" s="200" t="s">
        <v>86</v>
      </c>
      <c r="AY162" s="18" t="s">
        <v>155</v>
      </c>
      <c r="BE162" s="201">
        <f>IF(N162="základní",J162,0)</f>
        <v>0</v>
      </c>
      <c r="BF162" s="201">
        <f>IF(N162="snížená",J162,0)</f>
        <v>0</v>
      </c>
      <c r="BG162" s="201">
        <f>IF(N162="zákl. přenesená",J162,0)</f>
        <v>0</v>
      </c>
      <c r="BH162" s="201">
        <f>IF(N162="sníž. přenesená",J162,0)</f>
        <v>0</v>
      </c>
      <c r="BI162" s="201">
        <f>IF(N162="nulová",J162,0)</f>
        <v>0</v>
      </c>
      <c r="BJ162" s="18" t="s">
        <v>84</v>
      </c>
      <c r="BK162" s="201">
        <f>ROUND(I162*H162,2)</f>
        <v>0</v>
      </c>
      <c r="BL162" s="18" t="s">
        <v>161</v>
      </c>
      <c r="BM162" s="200" t="s">
        <v>729</v>
      </c>
    </row>
    <row r="163" spans="1:65" s="2" customFormat="1" ht="24.15" customHeight="1">
      <c r="A163" s="35"/>
      <c r="B163" s="36"/>
      <c r="C163" s="188" t="s">
        <v>233</v>
      </c>
      <c r="D163" s="188" t="s">
        <v>157</v>
      </c>
      <c r="E163" s="189" t="s">
        <v>730</v>
      </c>
      <c r="F163" s="190" t="s">
        <v>731</v>
      </c>
      <c r="G163" s="191" t="s">
        <v>176</v>
      </c>
      <c r="H163" s="192">
        <v>328</v>
      </c>
      <c r="I163" s="193"/>
      <c r="J163" s="194">
        <f>ROUND(I163*H163,2)</f>
        <v>0</v>
      </c>
      <c r="K163" s="195"/>
      <c r="L163" s="40"/>
      <c r="M163" s="196" t="s">
        <v>1</v>
      </c>
      <c r="N163" s="197" t="s">
        <v>41</v>
      </c>
      <c r="O163" s="72"/>
      <c r="P163" s="198">
        <f>O163*H163</f>
        <v>0</v>
      </c>
      <c r="Q163" s="198">
        <v>0</v>
      </c>
      <c r="R163" s="198">
        <f>Q163*H163</f>
        <v>0</v>
      </c>
      <c r="S163" s="198">
        <v>0</v>
      </c>
      <c r="T163" s="199">
        <f>S163*H163</f>
        <v>0</v>
      </c>
      <c r="U163" s="35"/>
      <c r="V163" s="35"/>
      <c r="W163" s="35"/>
      <c r="X163" s="35"/>
      <c r="Y163" s="35"/>
      <c r="Z163" s="35"/>
      <c r="AA163" s="35"/>
      <c r="AB163" s="35"/>
      <c r="AC163" s="35"/>
      <c r="AD163" s="35"/>
      <c r="AE163" s="35"/>
      <c r="AR163" s="200" t="s">
        <v>161</v>
      </c>
      <c r="AT163" s="200" t="s">
        <v>157</v>
      </c>
      <c r="AU163" s="200" t="s">
        <v>86</v>
      </c>
      <c r="AY163" s="18" t="s">
        <v>155</v>
      </c>
      <c r="BE163" s="201">
        <f>IF(N163="základní",J163,0)</f>
        <v>0</v>
      </c>
      <c r="BF163" s="201">
        <f>IF(N163="snížená",J163,0)</f>
        <v>0</v>
      </c>
      <c r="BG163" s="201">
        <f>IF(N163="zákl. přenesená",J163,0)</f>
        <v>0</v>
      </c>
      <c r="BH163" s="201">
        <f>IF(N163="sníž. přenesená",J163,0)</f>
        <v>0</v>
      </c>
      <c r="BI163" s="201">
        <f>IF(N163="nulová",J163,0)</f>
        <v>0</v>
      </c>
      <c r="BJ163" s="18" t="s">
        <v>84</v>
      </c>
      <c r="BK163" s="201">
        <f>ROUND(I163*H163,2)</f>
        <v>0</v>
      </c>
      <c r="BL163" s="18" t="s">
        <v>161</v>
      </c>
      <c r="BM163" s="200" t="s">
        <v>732</v>
      </c>
    </row>
    <row r="164" spans="2:51" s="13" customFormat="1" ht="12">
      <c r="B164" s="202"/>
      <c r="C164" s="203"/>
      <c r="D164" s="204" t="s">
        <v>163</v>
      </c>
      <c r="E164" s="205" t="s">
        <v>1</v>
      </c>
      <c r="F164" s="206" t="s">
        <v>733</v>
      </c>
      <c r="G164" s="203"/>
      <c r="H164" s="207">
        <v>108</v>
      </c>
      <c r="I164" s="208"/>
      <c r="J164" s="203"/>
      <c r="K164" s="203"/>
      <c r="L164" s="209"/>
      <c r="M164" s="210"/>
      <c r="N164" s="211"/>
      <c r="O164" s="211"/>
      <c r="P164" s="211"/>
      <c r="Q164" s="211"/>
      <c r="R164" s="211"/>
      <c r="S164" s="211"/>
      <c r="T164" s="212"/>
      <c r="AT164" s="213" t="s">
        <v>163</v>
      </c>
      <c r="AU164" s="213" t="s">
        <v>86</v>
      </c>
      <c r="AV164" s="13" t="s">
        <v>86</v>
      </c>
      <c r="AW164" s="13" t="s">
        <v>32</v>
      </c>
      <c r="AX164" s="13" t="s">
        <v>76</v>
      </c>
      <c r="AY164" s="213" t="s">
        <v>155</v>
      </c>
    </row>
    <row r="165" spans="2:51" s="13" customFormat="1" ht="12">
      <c r="B165" s="202"/>
      <c r="C165" s="203"/>
      <c r="D165" s="204" t="s">
        <v>163</v>
      </c>
      <c r="E165" s="205" t="s">
        <v>1</v>
      </c>
      <c r="F165" s="206" t="s">
        <v>734</v>
      </c>
      <c r="G165" s="203"/>
      <c r="H165" s="207">
        <v>-2</v>
      </c>
      <c r="I165" s="208"/>
      <c r="J165" s="203"/>
      <c r="K165" s="203"/>
      <c r="L165" s="209"/>
      <c r="M165" s="210"/>
      <c r="N165" s="211"/>
      <c r="O165" s="211"/>
      <c r="P165" s="211"/>
      <c r="Q165" s="211"/>
      <c r="R165" s="211"/>
      <c r="S165" s="211"/>
      <c r="T165" s="212"/>
      <c r="AT165" s="213" t="s">
        <v>163</v>
      </c>
      <c r="AU165" s="213" t="s">
        <v>86</v>
      </c>
      <c r="AV165" s="13" t="s">
        <v>86</v>
      </c>
      <c r="AW165" s="13" t="s">
        <v>32</v>
      </c>
      <c r="AX165" s="13" t="s">
        <v>76</v>
      </c>
      <c r="AY165" s="213" t="s">
        <v>155</v>
      </c>
    </row>
    <row r="166" spans="2:51" s="13" customFormat="1" ht="12">
      <c r="B166" s="202"/>
      <c r="C166" s="203"/>
      <c r="D166" s="204" t="s">
        <v>163</v>
      </c>
      <c r="E166" s="205" t="s">
        <v>1</v>
      </c>
      <c r="F166" s="206" t="s">
        <v>735</v>
      </c>
      <c r="G166" s="203"/>
      <c r="H166" s="207">
        <v>-12</v>
      </c>
      <c r="I166" s="208"/>
      <c r="J166" s="203"/>
      <c r="K166" s="203"/>
      <c r="L166" s="209"/>
      <c r="M166" s="210"/>
      <c r="N166" s="211"/>
      <c r="O166" s="211"/>
      <c r="P166" s="211"/>
      <c r="Q166" s="211"/>
      <c r="R166" s="211"/>
      <c r="S166" s="211"/>
      <c r="T166" s="212"/>
      <c r="AT166" s="213" t="s">
        <v>163</v>
      </c>
      <c r="AU166" s="213" t="s">
        <v>86</v>
      </c>
      <c r="AV166" s="13" t="s">
        <v>86</v>
      </c>
      <c r="AW166" s="13" t="s">
        <v>32</v>
      </c>
      <c r="AX166" s="13" t="s">
        <v>76</v>
      </c>
      <c r="AY166" s="213" t="s">
        <v>155</v>
      </c>
    </row>
    <row r="167" spans="2:51" s="13" customFormat="1" ht="12">
      <c r="B167" s="202"/>
      <c r="C167" s="203"/>
      <c r="D167" s="204" t="s">
        <v>163</v>
      </c>
      <c r="E167" s="205" t="s">
        <v>1</v>
      </c>
      <c r="F167" s="206" t="s">
        <v>736</v>
      </c>
      <c r="G167" s="203"/>
      <c r="H167" s="207">
        <v>108</v>
      </c>
      <c r="I167" s="208"/>
      <c r="J167" s="203"/>
      <c r="K167" s="203"/>
      <c r="L167" s="209"/>
      <c r="M167" s="210"/>
      <c r="N167" s="211"/>
      <c r="O167" s="211"/>
      <c r="P167" s="211"/>
      <c r="Q167" s="211"/>
      <c r="R167" s="211"/>
      <c r="S167" s="211"/>
      <c r="T167" s="212"/>
      <c r="AT167" s="213" t="s">
        <v>163</v>
      </c>
      <c r="AU167" s="213" t="s">
        <v>86</v>
      </c>
      <c r="AV167" s="13" t="s">
        <v>86</v>
      </c>
      <c r="AW167" s="13" t="s">
        <v>32</v>
      </c>
      <c r="AX167" s="13" t="s">
        <v>76</v>
      </c>
      <c r="AY167" s="213" t="s">
        <v>155</v>
      </c>
    </row>
    <row r="168" spans="2:51" s="13" customFormat="1" ht="12">
      <c r="B168" s="202"/>
      <c r="C168" s="203"/>
      <c r="D168" s="204" t="s">
        <v>163</v>
      </c>
      <c r="E168" s="205" t="s">
        <v>1</v>
      </c>
      <c r="F168" s="206" t="s">
        <v>737</v>
      </c>
      <c r="G168" s="203"/>
      <c r="H168" s="207">
        <v>-12</v>
      </c>
      <c r="I168" s="208"/>
      <c r="J168" s="203"/>
      <c r="K168" s="203"/>
      <c r="L168" s="209"/>
      <c r="M168" s="210"/>
      <c r="N168" s="211"/>
      <c r="O168" s="211"/>
      <c r="P168" s="211"/>
      <c r="Q168" s="211"/>
      <c r="R168" s="211"/>
      <c r="S168" s="211"/>
      <c r="T168" s="212"/>
      <c r="AT168" s="213" t="s">
        <v>163</v>
      </c>
      <c r="AU168" s="213" t="s">
        <v>86</v>
      </c>
      <c r="AV168" s="13" t="s">
        <v>86</v>
      </c>
      <c r="AW168" s="13" t="s">
        <v>32</v>
      </c>
      <c r="AX168" s="13" t="s">
        <v>76</v>
      </c>
      <c r="AY168" s="213" t="s">
        <v>155</v>
      </c>
    </row>
    <row r="169" spans="2:51" s="13" customFormat="1" ht="12">
      <c r="B169" s="202"/>
      <c r="C169" s="203"/>
      <c r="D169" s="204" t="s">
        <v>163</v>
      </c>
      <c r="E169" s="205" t="s">
        <v>1</v>
      </c>
      <c r="F169" s="206" t="s">
        <v>738</v>
      </c>
      <c r="G169" s="203"/>
      <c r="H169" s="207">
        <v>72</v>
      </c>
      <c r="I169" s="208"/>
      <c r="J169" s="203"/>
      <c r="K169" s="203"/>
      <c r="L169" s="209"/>
      <c r="M169" s="210"/>
      <c r="N169" s="211"/>
      <c r="O169" s="211"/>
      <c r="P169" s="211"/>
      <c r="Q169" s="211"/>
      <c r="R169" s="211"/>
      <c r="S169" s="211"/>
      <c r="T169" s="212"/>
      <c r="AT169" s="213" t="s">
        <v>163</v>
      </c>
      <c r="AU169" s="213" t="s">
        <v>86</v>
      </c>
      <c r="AV169" s="13" t="s">
        <v>86</v>
      </c>
      <c r="AW169" s="13" t="s">
        <v>32</v>
      </c>
      <c r="AX169" s="13" t="s">
        <v>76</v>
      </c>
      <c r="AY169" s="213" t="s">
        <v>155</v>
      </c>
    </row>
    <row r="170" spans="2:51" s="13" customFormat="1" ht="12">
      <c r="B170" s="202"/>
      <c r="C170" s="203"/>
      <c r="D170" s="204" t="s">
        <v>163</v>
      </c>
      <c r="E170" s="205" t="s">
        <v>1</v>
      </c>
      <c r="F170" s="206" t="s">
        <v>739</v>
      </c>
      <c r="G170" s="203"/>
      <c r="H170" s="207">
        <v>-3</v>
      </c>
      <c r="I170" s="208"/>
      <c r="J170" s="203"/>
      <c r="K170" s="203"/>
      <c r="L170" s="209"/>
      <c r="M170" s="210"/>
      <c r="N170" s="211"/>
      <c r="O170" s="211"/>
      <c r="P170" s="211"/>
      <c r="Q170" s="211"/>
      <c r="R170" s="211"/>
      <c r="S170" s="211"/>
      <c r="T170" s="212"/>
      <c r="AT170" s="213" t="s">
        <v>163</v>
      </c>
      <c r="AU170" s="213" t="s">
        <v>86</v>
      </c>
      <c r="AV170" s="13" t="s">
        <v>86</v>
      </c>
      <c r="AW170" s="13" t="s">
        <v>32</v>
      </c>
      <c r="AX170" s="13" t="s">
        <v>76</v>
      </c>
      <c r="AY170" s="213" t="s">
        <v>155</v>
      </c>
    </row>
    <row r="171" spans="2:51" s="13" customFormat="1" ht="12">
      <c r="B171" s="202"/>
      <c r="C171" s="203"/>
      <c r="D171" s="204" t="s">
        <v>163</v>
      </c>
      <c r="E171" s="205" t="s">
        <v>1</v>
      </c>
      <c r="F171" s="206" t="s">
        <v>740</v>
      </c>
      <c r="G171" s="203"/>
      <c r="H171" s="207">
        <v>-1</v>
      </c>
      <c r="I171" s="208"/>
      <c r="J171" s="203"/>
      <c r="K171" s="203"/>
      <c r="L171" s="209"/>
      <c r="M171" s="210"/>
      <c r="N171" s="211"/>
      <c r="O171" s="211"/>
      <c r="P171" s="211"/>
      <c r="Q171" s="211"/>
      <c r="R171" s="211"/>
      <c r="S171" s="211"/>
      <c r="T171" s="212"/>
      <c r="AT171" s="213" t="s">
        <v>163</v>
      </c>
      <c r="AU171" s="213" t="s">
        <v>86</v>
      </c>
      <c r="AV171" s="13" t="s">
        <v>86</v>
      </c>
      <c r="AW171" s="13" t="s">
        <v>32</v>
      </c>
      <c r="AX171" s="13" t="s">
        <v>76</v>
      </c>
      <c r="AY171" s="213" t="s">
        <v>155</v>
      </c>
    </row>
    <row r="172" spans="2:51" s="13" customFormat="1" ht="12">
      <c r="B172" s="202"/>
      <c r="C172" s="203"/>
      <c r="D172" s="204" t="s">
        <v>163</v>
      </c>
      <c r="E172" s="205" t="s">
        <v>1</v>
      </c>
      <c r="F172" s="206" t="s">
        <v>741</v>
      </c>
      <c r="G172" s="203"/>
      <c r="H172" s="207">
        <v>72</v>
      </c>
      <c r="I172" s="208"/>
      <c r="J172" s="203"/>
      <c r="K172" s="203"/>
      <c r="L172" s="209"/>
      <c r="M172" s="210"/>
      <c r="N172" s="211"/>
      <c r="O172" s="211"/>
      <c r="P172" s="211"/>
      <c r="Q172" s="211"/>
      <c r="R172" s="211"/>
      <c r="S172" s="211"/>
      <c r="T172" s="212"/>
      <c r="AT172" s="213" t="s">
        <v>163</v>
      </c>
      <c r="AU172" s="213" t="s">
        <v>86</v>
      </c>
      <c r="AV172" s="13" t="s">
        <v>86</v>
      </c>
      <c r="AW172" s="13" t="s">
        <v>32</v>
      </c>
      <c r="AX172" s="13" t="s">
        <v>76</v>
      </c>
      <c r="AY172" s="213" t="s">
        <v>155</v>
      </c>
    </row>
    <row r="173" spans="2:51" s="13" customFormat="1" ht="12">
      <c r="B173" s="202"/>
      <c r="C173" s="203"/>
      <c r="D173" s="204" t="s">
        <v>163</v>
      </c>
      <c r="E173" s="205" t="s">
        <v>1</v>
      </c>
      <c r="F173" s="206" t="s">
        <v>734</v>
      </c>
      <c r="G173" s="203"/>
      <c r="H173" s="207">
        <v>-2</v>
      </c>
      <c r="I173" s="208"/>
      <c r="J173" s="203"/>
      <c r="K173" s="203"/>
      <c r="L173" s="209"/>
      <c r="M173" s="210"/>
      <c r="N173" s="211"/>
      <c r="O173" s="211"/>
      <c r="P173" s="211"/>
      <c r="Q173" s="211"/>
      <c r="R173" s="211"/>
      <c r="S173" s="211"/>
      <c r="T173" s="212"/>
      <c r="AT173" s="213" t="s">
        <v>163</v>
      </c>
      <c r="AU173" s="213" t="s">
        <v>86</v>
      </c>
      <c r="AV173" s="13" t="s">
        <v>86</v>
      </c>
      <c r="AW173" s="13" t="s">
        <v>32</v>
      </c>
      <c r="AX173" s="13" t="s">
        <v>76</v>
      </c>
      <c r="AY173" s="213" t="s">
        <v>155</v>
      </c>
    </row>
    <row r="174" spans="2:51" s="16" customFormat="1" ht="12">
      <c r="B174" s="235"/>
      <c r="C174" s="236"/>
      <c r="D174" s="204" t="s">
        <v>163</v>
      </c>
      <c r="E174" s="237" t="s">
        <v>1</v>
      </c>
      <c r="F174" s="238" t="s">
        <v>206</v>
      </c>
      <c r="G174" s="236"/>
      <c r="H174" s="239">
        <v>328</v>
      </c>
      <c r="I174" s="240"/>
      <c r="J174" s="236"/>
      <c r="K174" s="236"/>
      <c r="L174" s="241"/>
      <c r="M174" s="242"/>
      <c r="N174" s="243"/>
      <c r="O174" s="243"/>
      <c r="P174" s="243"/>
      <c r="Q174" s="243"/>
      <c r="R174" s="243"/>
      <c r="S174" s="243"/>
      <c r="T174" s="244"/>
      <c r="AT174" s="245" t="s">
        <v>163</v>
      </c>
      <c r="AU174" s="245" t="s">
        <v>86</v>
      </c>
      <c r="AV174" s="16" t="s">
        <v>161</v>
      </c>
      <c r="AW174" s="16" t="s">
        <v>32</v>
      </c>
      <c r="AX174" s="16" t="s">
        <v>84</v>
      </c>
      <c r="AY174" s="245" t="s">
        <v>155</v>
      </c>
    </row>
    <row r="175" spans="1:65" s="2" customFormat="1" ht="16.5" customHeight="1">
      <c r="A175" s="35"/>
      <c r="B175" s="36"/>
      <c r="C175" s="252" t="s">
        <v>237</v>
      </c>
      <c r="D175" s="252" t="s">
        <v>458</v>
      </c>
      <c r="E175" s="253" t="s">
        <v>742</v>
      </c>
      <c r="F175" s="254" t="s">
        <v>743</v>
      </c>
      <c r="G175" s="255" t="s">
        <v>160</v>
      </c>
      <c r="H175" s="256">
        <v>393.6</v>
      </c>
      <c r="I175" s="257"/>
      <c r="J175" s="258">
        <f>ROUND(I175*H175,2)</f>
        <v>0</v>
      </c>
      <c r="K175" s="259"/>
      <c r="L175" s="260"/>
      <c r="M175" s="261" t="s">
        <v>1</v>
      </c>
      <c r="N175" s="262" t="s">
        <v>41</v>
      </c>
      <c r="O175" s="72"/>
      <c r="P175" s="198">
        <f>O175*H175</f>
        <v>0</v>
      </c>
      <c r="Q175" s="198">
        <v>0.001</v>
      </c>
      <c r="R175" s="198">
        <f>Q175*H175</f>
        <v>0.3936</v>
      </c>
      <c r="S175" s="198">
        <v>0</v>
      </c>
      <c r="T175" s="199">
        <f>S175*H175</f>
        <v>0</v>
      </c>
      <c r="U175" s="35"/>
      <c r="V175" s="35"/>
      <c r="W175" s="35"/>
      <c r="X175" s="35"/>
      <c r="Y175" s="35"/>
      <c r="Z175" s="35"/>
      <c r="AA175" s="35"/>
      <c r="AB175" s="35"/>
      <c r="AC175" s="35"/>
      <c r="AD175" s="35"/>
      <c r="AE175" s="35"/>
      <c r="AR175" s="200" t="s">
        <v>218</v>
      </c>
      <c r="AT175" s="200" t="s">
        <v>458</v>
      </c>
      <c r="AU175" s="200" t="s">
        <v>86</v>
      </c>
      <c r="AY175" s="18" t="s">
        <v>155</v>
      </c>
      <c r="BE175" s="201">
        <f>IF(N175="základní",J175,0)</f>
        <v>0</v>
      </c>
      <c r="BF175" s="201">
        <f>IF(N175="snížená",J175,0)</f>
        <v>0</v>
      </c>
      <c r="BG175" s="201">
        <f>IF(N175="zákl. přenesená",J175,0)</f>
        <v>0</v>
      </c>
      <c r="BH175" s="201">
        <f>IF(N175="sníž. přenesená",J175,0)</f>
        <v>0</v>
      </c>
      <c r="BI175" s="201">
        <f>IF(N175="nulová",J175,0)</f>
        <v>0</v>
      </c>
      <c r="BJ175" s="18" t="s">
        <v>84</v>
      </c>
      <c r="BK175" s="201">
        <f>ROUND(I175*H175,2)</f>
        <v>0</v>
      </c>
      <c r="BL175" s="18" t="s">
        <v>161</v>
      </c>
      <c r="BM175" s="200" t="s">
        <v>744</v>
      </c>
    </row>
    <row r="176" spans="2:51" s="13" customFormat="1" ht="12">
      <c r="B176" s="202"/>
      <c r="C176" s="203"/>
      <c r="D176" s="204" t="s">
        <v>163</v>
      </c>
      <c r="E176" s="205" t="s">
        <v>1</v>
      </c>
      <c r="F176" s="206" t="s">
        <v>745</v>
      </c>
      <c r="G176" s="203"/>
      <c r="H176" s="207">
        <v>393.6</v>
      </c>
      <c r="I176" s="208"/>
      <c r="J176" s="203"/>
      <c r="K176" s="203"/>
      <c r="L176" s="209"/>
      <c r="M176" s="210"/>
      <c r="N176" s="211"/>
      <c r="O176" s="211"/>
      <c r="P176" s="211"/>
      <c r="Q176" s="211"/>
      <c r="R176" s="211"/>
      <c r="S176" s="211"/>
      <c r="T176" s="212"/>
      <c r="AT176" s="213" t="s">
        <v>163</v>
      </c>
      <c r="AU176" s="213" t="s">
        <v>86</v>
      </c>
      <c r="AV176" s="13" t="s">
        <v>86</v>
      </c>
      <c r="AW176" s="13" t="s">
        <v>32</v>
      </c>
      <c r="AX176" s="13" t="s">
        <v>84</v>
      </c>
      <c r="AY176" s="213" t="s">
        <v>155</v>
      </c>
    </row>
    <row r="177" spans="2:63" s="12" customFormat="1" ht="22.8" customHeight="1">
      <c r="B177" s="172"/>
      <c r="C177" s="173"/>
      <c r="D177" s="174" t="s">
        <v>75</v>
      </c>
      <c r="E177" s="186" t="s">
        <v>178</v>
      </c>
      <c r="F177" s="186" t="s">
        <v>574</v>
      </c>
      <c r="G177" s="173"/>
      <c r="H177" s="173"/>
      <c r="I177" s="176"/>
      <c r="J177" s="187">
        <f>BK177</f>
        <v>0</v>
      </c>
      <c r="K177" s="173"/>
      <c r="L177" s="178"/>
      <c r="M177" s="179"/>
      <c r="N177" s="180"/>
      <c r="O177" s="180"/>
      <c r="P177" s="181">
        <f>SUM(P178:P182)</f>
        <v>0</v>
      </c>
      <c r="Q177" s="180"/>
      <c r="R177" s="181">
        <f>SUM(R178:R182)</f>
        <v>801.6820000000001</v>
      </c>
      <c r="S177" s="180"/>
      <c r="T177" s="182">
        <f>SUM(T178:T182)</f>
        <v>0</v>
      </c>
      <c r="AR177" s="183" t="s">
        <v>84</v>
      </c>
      <c r="AT177" s="184" t="s">
        <v>75</v>
      </c>
      <c r="AU177" s="184" t="s">
        <v>84</v>
      </c>
      <c r="AY177" s="183" t="s">
        <v>155</v>
      </c>
      <c r="BK177" s="185">
        <f>SUM(BK178:BK182)</f>
        <v>0</v>
      </c>
    </row>
    <row r="178" spans="1:65" s="2" customFormat="1" ht="24.15" customHeight="1">
      <c r="A178" s="35"/>
      <c r="B178" s="36"/>
      <c r="C178" s="188" t="s">
        <v>242</v>
      </c>
      <c r="D178" s="188" t="s">
        <v>157</v>
      </c>
      <c r="E178" s="189" t="s">
        <v>746</v>
      </c>
      <c r="F178" s="190" t="s">
        <v>747</v>
      </c>
      <c r="G178" s="191" t="s">
        <v>160</v>
      </c>
      <c r="H178" s="192">
        <v>865</v>
      </c>
      <c r="I178" s="193"/>
      <c r="J178" s="194">
        <f>ROUND(I178*H178,2)</f>
        <v>0</v>
      </c>
      <c r="K178" s="195"/>
      <c r="L178" s="40"/>
      <c r="M178" s="196" t="s">
        <v>1</v>
      </c>
      <c r="N178" s="197" t="s">
        <v>41</v>
      </c>
      <c r="O178" s="72"/>
      <c r="P178" s="198">
        <f>O178*H178</f>
        <v>0</v>
      </c>
      <c r="Q178" s="198">
        <v>0.199</v>
      </c>
      <c r="R178" s="198">
        <f>Q178*H178</f>
        <v>172.13500000000002</v>
      </c>
      <c r="S178" s="198">
        <v>0</v>
      </c>
      <c r="T178" s="199">
        <f>S178*H178</f>
        <v>0</v>
      </c>
      <c r="U178" s="35"/>
      <c r="V178" s="35"/>
      <c r="W178" s="35"/>
      <c r="X178" s="35"/>
      <c r="Y178" s="35"/>
      <c r="Z178" s="35"/>
      <c r="AA178" s="35"/>
      <c r="AB178" s="35"/>
      <c r="AC178" s="35"/>
      <c r="AD178" s="35"/>
      <c r="AE178" s="35"/>
      <c r="AR178" s="200" t="s">
        <v>255</v>
      </c>
      <c r="AT178" s="200" t="s">
        <v>157</v>
      </c>
      <c r="AU178" s="200" t="s">
        <v>86</v>
      </c>
      <c r="AY178" s="18" t="s">
        <v>155</v>
      </c>
      <c r="BE178" s="201">
        <f>IF(N178="základní",J178,0)</f>
        <v>0</v>
      </c>
      <c r="BF178" s="201">
        <f>IF(N178="snížená",J178,0)</f>
        <v>0</v>
      </c>
      <c r="BG178" s="201">
        <f>IF(N178="zákl. přenesená",J178,0)</f>
        <v>0</v>
      </c>
      <c r="BH178" s="201">
        <f>IF(N178="sníž. přenesená",J178,0)</f>
        <v>0</v>
      </c>
      <c r="BI178" s="201">
        <f>IF(N178="nulová",J178,0)</f>
        <v>0</v>
      </c>
      <c r="BJ178" s="18" t="s">
        <v>84</v>
      </c>
      <c r="BK178" s="201">
        <f>ROUND(I178*H178,2)</f>
        <v>0</v>
      </c>
      <c r="BL178" s="18" t="s">
        <v>255</v>
      </c>
      <c r="BM178" s="200" t="s">
        <v>748</v>
      </c>
    </row>
    <row r="179" spans="1:65" s="2" customFormat="1" ht="24.15" customHeight="1">
      <c r="A179" s="35"/>
      <c r="B179" s="36"/>
      <c r="C179" s="188" t="s">
        <v>247</v>
      </c>
      <c r="D179" s="188" t="s">
        <v>157</v>
      </c>
      <c r="E179" s="189" t="s">
        <v>749</v>
      </c>
      <c r="F179" s="190" t="s">
        <v>750</v>
      </c>
      <c r="G179" s="191" t="s">
        <v>160</v>
      </c>
      <c r="H179" s="192">
        <v>865</v>
      </c>
      <c r="I179" s="193"/>
      <c r="J179" s="194">
        <f>ROUND(I179*H179,2)</f>
        <v>0</v>
      </c>
      <c r="K179" s="195"/>
      <c r="L179" s="40"/>
      <c r="M179" s="196" t="s">
        <v>1</v>
      </c>
      <c r="N179" s="197" t="s">
        <v>41</v>
      </c>
      <c r="O179" s="72"/>
      <c r="P179" s="198">
        <f>O179*H179</f>
        <v>0</v>
      </c>
      <c r="Q179" s="198">
        <v>0.427</v>
      </c>
      <c r="R179" s="198">
        <f>Q179*H179</f>
        <v>369.355</v>
      </c>
      <c r="S179" s="198">
        <v>0</v>
      </c>
      <c r="T179" s="199">
        <f>S179*H179</f>
        <v>0</v>
      </c>
      <c r="U179" s="35"/>
      <c r="V179" s="35"/>
      <c r="W179" s="35"/>
      <c r="X179" s="35"/>
      <c r="Y179" s="35"/>
      <c r="Z179" s="35"/>
      <c r="AA179" s="35"/>
      <c r="AB179" s="35"/>
      <c r="AC179" s="35"/>
      <c r="AD179" s="35"/>
      <c r="AE179" s="35"/>
      <c r="AR179" s="200" t="s">
        <v>161</v>
      </c>
      <c r="AT179" s="200" t="s">
        <v>157</v>
      </c>
      <c r="AU179" s="200" t="s">
        <v>86</v>
      </c>
      <c r="AY179" s="18" t="s">
        <v>155</v>
      </c>
      <c r="BE179" s="201">
        <f>IF(N179="základní",J179,0)</f>
        <v>0</v>
      </c>
      <c r="BF179" s="201">
        <f>IF(N179="snížená",J179,0)</f>
        <v>0</v>
      </c>
      <c r="BG179" s="201">
        <f>IF(N179="zákl. přenesená",J179,0)</f>
        <v>0</v>
      </c>
      <c r="BH179" s="201">
        <f>IF(N179="sníž. přenesená",J179,0)</f>
        <v>0</v>
      </c>
      <c r="BI179" s="201">
        <f>IF(N179="nulová",J179,0)</f>
        <v>0</v>
      </c>
      <c r="BJ179" s="18" t="s">
        <v>84</v>
      </c>
      <c r="BK179" s="201">
        <f>ROUND(I179*H179,2)</f>
        <v>0</v>
      </c>
      <c r="BL179" s="18" t="s">
        <v>161</v>
      </c>
      <c r="BM179" s="200" t="s">
        <v>751</v>
      </c>
    </row>
    <row r="180" spans="1:65" s="2" customFormat="1" ht="16.5" customHeight="1">
      <c r="A180" s="35"/>
      <c r="B180" s="36"/>
      <c r="C180" s="188" t="s">
        <v>8</v>
      </c>
      <c r="D180" s="188" t="s">
        <v>157</v>
      </c>
      <c r="E180" s="189" t="s">
        <v>752</v>
      </c>
      <c r="F180" s="190" t="s">
        <v>753</v>
      </c>
      <c r="G180" s="191" t="s">
        <v>160</v>
      </c>
      <c r="H180" s="192">
        <v>865</v>
      </c>
      <c r="I180" s="193"/>
      <c r="J180" s="194">
        <f>ROUND(I180*H180,2)</f>
        <v>0</v>
      </c>
      <c r="K180" s="195"/>
      <c r="L180" s="40"/>
      <c r="M180" s="196" t="s">
        <v>1</v>
      </c>
      <c r="N180" s="197" t="s">
        <v>41</v>
      </c>
      <c r="O180" s="72"/>
      <c r="P180" s="198">
        <f>O180*H180</f>
        <v>0</v>
      </c>
      <c r="Q180" s="198">
        <v>0.092</v>
      </c>
      <c r="R180" s="198">
        <f>Q180*H180</f>
        <v>79.58</v>
      </c>
      <c r="S180" s="198">
        <v>0</v>
      </c>
      <c r="T180" s="199">
        <f>S180*H180</f>
        <v>0</v>
      </c>
      <c r="U180" s="35"/>
      <c r="V180" s="35"/>
      <c r="W180" s="35"/>
      <c r="X180" s="35"/>
      <c r="Y180" s="35"/>
      <c r="Z180" s="35"/>
      <c r="AA180" s="35"/>
      <c r="AB180" s="35"/>
      <c r="AC180" s="35"/>
      <c r="AD180" s="35"/>
      <c r="AE180" s="35"/>
      <c r="AR180" s="200" t="s">
        <v>161</v>
      </c>
      <c r="AT180" s="200" t="s">
        <v>157</v>
      </c>
      <c r="AU180" s="200" t="s">
        <v>86</v>
      </c>
      <c r="AY180" s="18" t="s">
        <v>155</v>
      </c>
      <c r="BE180" s="201">
        <f>IF(N180="základní",J180,0)</f>
        <v>0</v>
      </c>
      <c r="BF180" s="201">
        <f>IF(N180="snížená",J180,0)</f>
        <v>0</v>
      </c>
      <c r="BG180" s="201">
        <f>IF(N180="zákl. přenesená",J180,0)</f>
        <v>0</v>
      </c>
      <c r="BH180" s="201">
        <f>IF(N180="sníž. přenesená",J180,0)</f>
        <v>0</v>
      </c>
      <c r="BI180" s="201">
        <f>IF(N180="nulová",J180,0)</f>
        <v>0</v>
      </c>
      <c r="BJ180" s="18" t="s">
        <v>84</v>
      </c>
      <c r="BK180" s="201">
        <f>ROUND(I180*H180,2)</f>
        <v>0</v>
      </c>
      <c r="BL180" s="18" t="s">
        <v>161</v>
      </c>
      <c r="BM180" s="200" t="s">
        <v>754</v>
      </c>
    </row>
    <row r="181" spans="1:65" s="2" customFormat="1" ht="24.15" customHeight="1">
      <c r="A181" s="35"/>
      <c r="B181" s="36"/>
      <c r="C181" s="188" t="s">
        <v>255</v>
      </c>
      <c r="D181" s="188" t="s">
        <v>157</v>
      </c>
      <c r="E181" s="189" t="s">
        <v>755</v>
      </c>
      <c r="F181" s="190" t="s">
        <v>756</v>
      </c>
      <c r="G181" s="191" t="s">
        <v>160</v>
      </c>
      <c r="H181" s="192">
        <v>865</v>
      </c>
      <c r="I181" s="193"/>
      <c r="J181" s="194">
        <f>ROUND(I181*H181,2)</f>
        <v>0</v>
      </c>
      <c r="K181" s="195"/>
      <c r="L181" s="40"/>
      <c r="M181" s="196" t="s">
        <v>1</v>
      </c>
      <c r="N181" s="197" t="s">
        <v>41</v>
      </c>
      <c r="O181" s="72"/>
      <c r="P181" s="198">
        <f>O181*H181</f>
        <v>0</v>
      </c>
      <c r="Q181" s="198">
        <v>0.0928</v>
      </c>
      <c r="R181" s="198">
        <f>Q181*H181</f>
        <v>80.27199999999999</v>
      </c>
      <c r="S181" s="198">
        <v>0</v>
      </c>
      <c r="T181" s="199">
        <f>S181*H181</f>
        <v>0</v>
      </c>
      <c r="U181" s="35"/>
      <c r="V181" s="35"/>
      <c r="W181" s="35"/>
      <c r="X181" s="35"/>
      <c r="Y181" s="35"/>
      <c r="Z181" s="35"/>
      <c r="AA181" s="35"/>
      <c r="AB181" s="35"/>
      <c r="AC181" s="35"/>
      <c r="AD181" s="35"/>
      <c r="AE181" s="35"/>
      <c r="AR181" s="200" t="s">
        <v>161</v>
      </c>
      <c r="AT181" s="200" t="s">
        <v>157</v>
      </c>
      <c r="AU181" s="200" t="s">
        <v>86</v>
      </c>
      <c r="AY181" s="18" t="s">
        <v>155</v>
      </c>
      <c r="BE181" s="201">
        <f>IF(N181="základní",J181,0)</f>
        <v>0</v>
      </c>
      <c r="BF181" s="201">
        <f>IF(N181="snížená",J181,0)</f>
        <v>0</v>
      </c>
      <c r="BG181" s="201">
        <f>IF(N181="zákl. přenesená",J181,0)</f>
        <v>0</v>
      </c>
      <c r="BH181" s="201">
        <f>IF(N181="sníž. přenesená",J181,0)</f>
        <v>0</v>
      </c>
      <c r="BI181" s="201">
        <f>IF(N181="nulová",J181,0)</f>
        <v>0</v>
      </c>
      <c r="BJ181" s="18" t="s">
        <v>84</v>
      </c>
      <c r="BK181" s="201">
        <f>ROUND(I181*H181,2)</f>
        <v>0</v>
      </c>
      <c r="BL181" s="18" t="s">
        <v>161</v>
      </c>
      <c r="BM181" s="200" t="s">
        <v>757</v>
      </c>
    </row>
    <row r="182" spans="1:65" s="2" customFormat="1" ht="24.15" customHeight="1">
      <c r="A182" s="35"/>
      <c r="B182" s="36"/>
      <c r="C182" s="188" t="s">
        <v>274</v>
      </c>
      <c r="D182" s="188" t="s">
        <v>157</v>
      </c>
      <c r="E182" s="189" t="s">
        <v>758</v>
      </c>
      <c r="F182" s="190" t="s">
        <v>759</v>
      </c>
      <c r="G182" s="191" t="s">
        <v>160</v>
      </c>
      <c r="H182" s="192">
        <v>865</v>
      </c>
      <c r="I182" s="193"/>
      <c r="J182" s="194">
        <f>ROUND(I182*H182,2)</f>
        <v>0</v>
      </c>
      <c r="K182" s="195"/>
      <c r="L182" s="40"/>
      <c r="M182" s="196" t="s">
        <v>1</v>
      </c>
      <c r="N182" s="197" t="s">
        <v>41</v>
      </c>
      <c r="O182" s="72"/>
      <c r="P182" s="198">
        <f>O182*H182</f>
        <v>0</v>
      </c>
      <c r="Q182" s="198">
        <v>0.116</v>
      </c>
      <c r="R182" s="198">
        <f>Q182*H182</f>
        <v>100.34</v>
      </c>
      <c r="S182" s="198">
        <v>0</v>
      </c>
      <c r="T182" s="199">
        <f>S182*H182</f>
        <v>0</v>
      </c>
      <c r="U182" s="35"/>
      <c r="V182" s="35"/>
      <c r="W182" s="35"/>
      <c r="X182" s="35"/>
      <c r="Y182" s="35"/>
      <c r="Z182" s="35"/>
      <c r="AA182" s="35"/>
      <c r="AB182" s="35"/>
      <c r="AC182" s="35"/>
      <c r="AD182" s="35"/>
      <c r="AE182" s="35"/>
      <c r="AR182" s="200" t="s">
        <v>161</v>
      </c>
      <c r="AT182" s="200" t="s">
        <v>157</v>
      </c>
      <c r="AU182" s="200" t="s">
        <v>86</v>
      </c>
      <c r="AY182" s="18" t="s">
        <v>155</v>
      </c>
      <c r="BE182" s="201">
        <f>IF(N182="základní",J182,0)</f>
        <v>0</v>
      </c>
      <c r="BF182" s="201">
        <f>IF(N182="snížená",J182,0)</f>
        <v>0</v>
      </c>
      <c r="BG182" s="201">
        <f>IF(N182="zákl. přenesená",J182,0)</f>
        <v>0</v>
      </c>
      <c r="BH182" s="201">
        <f>IF(N182="sníž. přenesená",J182,0)</f>
        <v>0</v>
      </c>
      <c r="BI182" s="201">
        <f>IF(N182="nulová",J182,0)</f>
        <v>0</v>
      </c>
      <c r="BJ182" s="18" t="s">
        <v>84</v>
      </c>
      <c r="BK182" s="201">
        <f>ROUND(I182*H182,2)</f>
        <v>0</v>
      </c>
      <c r="BL182" s="18" t="s">
        <v>161</v>
      </c>
      <c r="BM182" s="200" t="s">
        <v>760</v>
      </c>
    </row>
    <row r="183" spans="2:63" s="12" customFormat="1" ht="22.8" customHeight="1">
      <c r="B183" s="172"/>
      <c r="C183" s="173"/>
      <c r="D183" s="174" t="s">
        <v>75</v>
      </c>
      <c r="E183" s="186" t="s">
        <v>222</v>
      </c>
      <c r="F183" s="186" t="s">
        <v>223</v>
      </c>
      <c r="G183" s="173"/>
      <c r="H183" s="173"/>
      <c r="I183" s="176"/>
      <c r="J183" s="187">
        <f>BK183</f>
        <v>0</v>
      </c>
      <c r="K183" s="173"/>
      <c r="L183" s="178"/>
      <c r="M183" s="179"/>
      <c r="N183" s="180"/>
      <c r="O183" s="180"/>
      <c r="P183" s="181">
        <f>SUM(P184:P201)</f>
        <v>0</v>
      </c>
      <c r="Q183" s="180"/>
      <c r="R183" s="181">
        <f>SUM(R184:R201)</f>
        <v>38.08224</v>
      </c>
      <c r="S183" s="180"/>
      <c r="T183" s="182">
        <f>SUM(T184:T201)</f>
        <v>0</v>
      </c>
      <c r="AR183" s="183" t="s">
        <v>84</v>
      </c>
      <c r="AT183" s="184" t="s">
        <v>75</v>
      </c>
      <c r="AU183" s="184" t="s">
        <v>84</v>
      </c>
      <c r="AY183" s="183" t="s">
        <v>155</v>
      </c>
      <c r="BK183" s="185">
        <f>SUM(BK184:BK201)</f>
        <v>0</v>
      </c>
    </row>
    <row r="184" spans="1:65" s="2" customFormat="1" ht="24.15" customHeight="1">
      <c r="A184" s="35"/>
      <c r="B184" s="36"/>
      <c r="C184" s="188" t="s">
        <v>279</v>
      </c>
      <c r="D184" s="188" t="s">
        <v>157</v>
      </c>
      <c r="E184" s="189" t="s">
        <v>620</v>
      </c>
      <c r="F184" s="190" t="s">
        <v>621</v>
      </c>
      <c r="G184" s="191" t="s">
        <v>176</v>
      </c>
      <c r="H184" s="192">
        <v>84</v>
      </c>
      <c r="I184" s="193"/>
      <c r="J184" s="194">
        <f>ROUND(I184*H184,2)</f>
        <v>0</v>
      </c>
      <c r="K184" s="195"/>
      <c r="L184" s="40"/>
      <c r="M184" s="196" t="s">
        <v>1</v>
      </c>
      <c r="N184" s="197" t="s">
        <v>41</v>
      </c>
      <c r="O184" s="72"/>
      <c r="P184" s="198">
        <f>O184*H184</f>
        <v>0</v>
      </c>
      <c r="Q184" s="198">
        <v>0.10095</v>
      </c>
      <c r="R184" s="198">
        <f>Q184*H184</f>
        <v>8.4798</v>
      </c>
      <c r="S184" s="198">
        <v>0</v>
      </c>
      <c r="T184" s="199">
        <f>S184*H184</f>
        <v>0</v>
      </c>
      <c r="U184" s="35"/>
      <c r="V184" s="35"/>
      <c r="W184" s="35"/>
      <c r="X184" s="35"/>
      <c r="Y184" s="35"/>
      <c r="Z184" s="35"/>
      <c r="AA184" s="35"/>
      <c r="AB184" s="35"/>
      <c r="AC184" s="35"/>
      <c r="AD184" s="35"/>
      <c r="AE184" s="35"/>
      <c r="AR184" s="200" t="s">
        <v>161</v>
      </c>
      <c r="AT184" s="200" t="s">
        <v>157</v>
      </c>
      <c r="AU184" s="200" t="s">
        <v>86</v>
      </c>
      <c r="AY184" s="18" t="s">
        <v>155</v>
      </c>
      <c r="BE184" s="201">
        <f>IF(N184="základní",J184,0)</f>
        <v>0</v>
      </c>
      <c r="BF184" s="201">
        <f>IF(N184="snížená",J184,0)</f>
        <v>0</v>
      </c>
      <c r="BG184" s="201">
        <f>IF(N184="zákl. přenesená",J184,0)</f>
        <v>0</v>
      </c>
      <c r="BH184" s="201">
        <f>IF(N184="sníž. přenesená",J184,0)</f>
        <v>0</v>
      </c>
      <c r="BI184" s="201">
        <f>IF(N184="nulová",J184,0)</f>
        <v>0</v>
      </c>
      <c r="BJ184" s="18" t="s">
        <v>84</v>
      </c>
      <c r="BK184" s="201">
        <f>ROUND(I184*H184,2)</f>
        <v>0</v>
      </c>
      <c r="BL184" s="18" t="s">
        <v>161</v>
      </c>
      <c r="BM184" s="200" t="s">
        <v>761</v>
      </c>
    </row>
    <row r="185" spans="2:51" s="14" customFormat="1" ht="12">
      <c r="B185" s="214"/>
      <c r="C185" s="215"/>
      <c r="D185" s="204" t="s">
        <v>163</v>
      </c>
      <c r="E185" s="216" t="s">
        <v>1</v>
      </c>
      <c r="F185" s="217" t="s">
        <v>762</v>
      </c>
      <c r="G185" s="215"/>
      <c r="H185" s="216" t="s">
        <v>1</v>
      </c>
      <c r="I185" s="218"/>
      <c r="J185" s="215"/>
      <c r="K185" s="215"/>
      <c r="L185" s="219"/>
      <c r="M185" s="220"/>
      <c r="N185" s="221"/>
      <c r="O185" s="221"/>
      <c r="P185" s="221"/>
      <c r="Q185" s="221"/>
      <c r="R185" s="221"/>
      <c r="S185" s="221"/>
      <c r="T185" s="222"/>
      <c r="AT185" s="223" t="s">
        <v>163</v>
      </c>
      <c r="AU185" s="223" t="s">
        <v>86</v>
      </c>
      <c r="AV185" s="14" t="s">
        <v>84</v>
      </c>
      <c r="AW185" s="14" t="s">
        <v>32</v>
      </c>
      <c r="AX185" s="14" t="s">
        <v>76</v>
      </c>
      <c r="AY185" s="223" t="s">
        <v>155</v>
      </c>
    </row>
    <row r="186" spans="2:51" s="13" customFormat="1" ht="12">
      <c r="B186" s="202"/>
      <c r="C186" s="203"/>
      <c r="D186" s="204" t="s">
        <v>163</v>
      </c>
      <c r="E186" s="205" t="s">
        <v>1</v>
      </c>
      <c r="F186" s="206" t="s">
        <v>763</v>
      </c>
      <c r="G186" s="203"/>
      <c r="H186" s="207">
        <v>84</v>
      </c>
      <c r="I186" s="208"/>
      <c r="J186" s="203"/>
      <c r="K186" s="203"/>
      <c r="L186" s="209"/>
      <c r="M186" s="210"/>
      <c r="N186" s="211"/>
      <c r="O186" s="211"/>
      <c r="P186" s="211"/>
      <c r="Q186" s="211"/>
      <c r="R186" s="211"/>
      <c r="S186" s="211"/>
      <c r="T186" s="212"/>
      <c r="AT186" s="213" t="s">
        <v>163</v>
      </c>
      <c r="AU186" s="213" t="s">
        <v>86</v>
      </c>
      <c r="AV186" s="13" t="s">
        <v>86</v>
      </c>
      <c r="AW186" s="13" t="s">
        <v>32</v>
      </c>
      <c r="AX186" s="13" t="s">
        <v>76</v>
      </c>
      <c r="AY186" s="213" t="s">
        <v>155</v>
      </c>
    </row>
    <row r="187" spans="2:51" s="16" customFormat="1" ht="12">
      <c r="B187" s="235"/>
      <c r="C187" s="236"/>
      <c r="D187" s="204" t="s">
        <v>163</v>
      </c>
      <c r="E187" s="237" t="s">
        <v>1</v>
      </c>
      <c r="F187" s="238" t="s">
        <v>206</v>
      </c>
      <c r="G187" s="236"/>
      <c r="H187" s="239">
        <v>84</v>
      </c>
      <c r="I187" s="240"/>
      <c r="J187" s="236"/>
      <c r="K187" s="236"/>
      <c r="L187" s="241"/>
      <c r="M187" s="242"/>
      <c r="N187" s="243"/>
      <c r="O187" s="243"/>
      <c r="P187" s="243"/>
      <c r="Q187" s="243"/>
      <c r="R187" s="243"/>
      <c r="S187" s="243"/>
      <c r="T187" s="244"/>
      <c r="AT187" s="245" t="s">
        <v>163</v>
      </c>
      <c r="AU187" s="245" t="s">
        <v>86</v>
      </c>
      <c r="AV187" s="16" t="s">
        <v>161</v>
      </c>
      <c r="AW187" s="16" t="s">
        <v>32</v>
      </c>
      <c r="AX187" s="16" t="s">
        <v>84</v>
      </c>
      <c r="AY187" s="245" t="s">
        <v>155</v>
      </c>
    </row>
    <row r="188" spans="1:65" s="2" customFormat="1" ht="16.5" customHeight="1">
      <c r="A188" s="35"/>
      <c r="B188" s="36"/>
      <c r="C188" s="252" t="s">
        <v>284</v>
      </c>
      <c r="D188" s="252" t="s">
        <v>458</v>
      </c>
      <c r="E188" s="253" t="s">
        <v>631</v>
      </c>
      <c r="F188" s="254" t="s">
        <v>632</v>
      </c>
      <c r="G188" s="255" t="s">
        <v>176</v>
      </c>
      <c r="H188" s="256">
        <v>93.324</v>
      </c>
      <c r="I188" s="257"/>
      <c r="J188" s="258">
        <f>ROUND(I188*H188,2)</f>
        <v>0</v>
      </c>
      <c r="K188" s="259"/>
      <c r="L188" s="260"/>
      <c r="M188" s="261" t="s">
        <v>1</v>
      </c>
      <c r="N188" s="262" t="s">
        <v>41</v>
      </c>
      <c r="O188" s="72"/>
      <c r="P188" s="198">
        <f>O188*H188</f>
        <v>0</v>
      </c>
      <c r="Q188" s="198">
        <v>0.024</v>
      </c>
      <c r="R188" s="198">
        <f>Q188*H188</f>
        <v>2.239776</v>
      </c>
      <c r="S188" s="198">
        <v>0</v>
      </c>
      <c r="T188" s="199">
        <f>S188*H188</f>
        <v>0</v>
      </c>
      <c r="U188" s="35"/>
      <c r="V188" s="35"/>
      <c r="W188" s="35"/>
      <c r="X188" s="35"/>
      <c r="Y188" s="35"/>
      <c r="Z188" s="35"/>
      <c r="AA188" s="35"/>
      <c r="AB188" s="35"/>
      <c r="AC188" s="35"/>
      <c r="AD188" s="35"/>
      <c r="AE188" s="35"/>
      <c r="AR188" s="200" t="s">
        <v>218</v>
      </c>
      <c r="AT188" s="200" t="s">
        <v>458</v>
      </c>
      <c r="AU188" s="200" t="s">
        <v>86</v>
      </c>
      <c r="AY188" s="18" t="s">
        <v>155</v>
      </c>
      <c r="BE188" s="201">
        <f>IF(N188="základní",J188,0)</f>
        <v>0</v>
      </c>
      <c r="BF188" s="201">
        <f>IF(N188="snížená",J188,0)</f>
        <v>0</v>
      </c>
      <c r="BG188" s="201">
        <f>IF(N188="zákl. přenesená",J188,0)</f>
        <v>0</v>
      </c>
      <c r="BH188" s="201">
        <f>IF(N188="sníž. přenesená",J188,0)</f>
        <v>0</v>
      </c>
      <c r="BI188" s="201">
        <f>IF(N188="nulová",J188,0)</f>
        <v>0</v>
      </c>
      <c r="BJ188" s="18" t="s">
        <v>84</v>
      </c>
      <c r="BK188" s="201">
        <f>ROUND(I188*H188,2)</f>
        <v>0</v>
      </c>
      <c r="BL188" s="18" t="s">
        <v>161</v>
      </c>
      <c r="BM188" s="200" t="s">
        <v>764</v>
      </c>
    </row>
    <row r="189" spans="2:51" s="13" customFormat="1" ht="12">
      <c r="B189" s="202"/>
      <c r="C189" s="203"/>
      <c r="D189" s="204" t="s">
        <v>163</v>
      </c>
      <c r="E189" s="205" t="s">
        <v>1</v>
      </c>
      <c r="F189" s="206" t="s">
        <v>765</v>
      </c>
      <c r="G189" s="203"/>
      <c r="H189" s="207">
        <v>84.84</v>
      </c>
      <c r="I189" s="208"/>
      <c r="J189" s="203"/>
      <c r="K189" s="203"/>
      <c r="L189" s="209"/>
      <c r="M189" s="210"/>
      <c r="N189" s="211"/>
      <c r="O189" s="211"/>
      <c r="P189" s="211"/>
      <c r="Q189" s="211"/>
      <c r="R189" s="211"/>
      <c r="S189" s="211"/>
      <c r="T189" s="212"/>
      <c r="AT189" s="213" t="s">
        <v>163</v>
      </c>
      <c r="AU189" s="213" t="s">
        <v>86</v>
      </c>
      <c r="AV189" s="13" t="s">
        <v>86</v>
      </c>
      <c r="AW189" s="13" t="s">
        <v>32</v>
      </c>
      <c r="AX189" s="13" t="s">
        <v>84</v>
      </c>
      <c r="AY189" s="213" t="s">
        <v>155</v>
      </c>
    </row>
    <row r="190" spans="2:51" s="13" customFormat="1" ht="12">
      <c r="B190" s="202"/>
      <c r="C190" s="203"/>
      <c r="D190" s="204" t="s">
        <v>163</v>
      </c>
      <c r="E190" s="203"/>
      <c r="F190" s="206" t="s">
        <v>766</v>
      </c>
      <c r="G190" s="203"/>
      <c r="H190" s="207">
        <v>93.324</v>
      </c>
      <c r="I190" s="208"/>
      <c r="J190" s="203"/>
      <c r="K190" s="203"/>
      <c r="L190" s="209"/>
      <c r="M190" s="210"/>
      <c r="N190" s="211"/>
      <c r="O190" s="211"/>
      <c r="P190" s="211"/>
      <c r="Q190" s="211"/>
      <c r="R190" s="211"/>
      <c r="S190" s="211"/>
      <c r="T190" s="212"/>
      <c r="AT190" s="213" t="s">
        <v>163</v>
      </c>
      <c r="AU190" s="213" t="s">
        <v>86</v>
      </c>
      <c r="AV190" s="13" t="s">
        <v>86</v>
      </c>
      <c r="AW190" s="13" t="s">
        <v>4</v>
      </c>
      <c r="AX190" s="13" t="s">
        <v>84</v>
      </c>
      <c r="AY190" s="213" t="s">
        <v>155</v>
      </c>
    </row>
    <row r="191" spans="1:65" s="2" customFormat="1" ht="16.5" customHeight="1">
      <c r="A191" s="35"/>
      <c r="B191" s="36"/>
      <c r="C191" s="188" t="s">
        <v>289</v>
      </c>
      <c r="D191" s="188" t="s">
        <v>157</v>
      </c>
      <c r="E191" s="189" t="s">
        <v>636</v>
      </c>
      <c r="F191" s="190" t="s">
        <v>767</v>
      </c>
      <c r="G191" s="191" t="s">
        <v>181</v>
      </c>
      <c r="H191" s="192">
        <v>7.2</v>
      </c>
      <c r="I191" s="193"/>
      <c r="J191" s="194">
        <f>ROUND(I191*H191,2)</f>
        <v>0</v>
      </c>
      <c r="K191" s="195"/>
      <c r="L191" s="40"/>
      <c r="M191" s="196" t="s">
        <v>1</v>
      </c>
      <c r="N191" s="197" t="s">
        <v>41</v>
      </c>
      <c r="O191" s="72"/>
      <c r="P191" s="198">
        <f>O191*H191</f>
        <v>0</v>
      </c>
      <c r="Q191" s="198">
        <v>2.25634</v>
      </c>
      <c r="R191" s="198">
        <f>Q191*H191</f>
        <v>16.245648</v>
      </c>
      <c r="S191" s="198">
        <v>0</v>
      </c>
      <c r="T191" s="199">
        <f>S191*H191</f>
        <v>0</v>
      </c>
      <c r="U191" s="35"/>
      <c r="V191" s="35"/>
      <c r="W191" s="35"/>
      <c r="X191" s="35"/>
      <c r="Y191" s="35"/>
      <c r="Z191" s="35"/>
      <c r="AA191" s="35"/>
      <c r="AB191" s="35"/>
      <c r="AC191" s="35"/>
      <c r="AD191" s="35"/>
      <c r="AE191" s="35"/>
      <c r="AR191" s="200" t="s">
        <v>161</v>
      </c>
      <c r="AT191" s="200" t="s">
        <v>157</v>
      </c>
      <c r="AU191" s="200" t="s">
        <v>86</v>
      </c>
      <c r="AY191" s="18" t="s">
        <v>155</v>
      </c>
      <c r="BE191" s="201">
        <f>IF(N191="základní",J191,0)</f>
        <v>0</v>
      </c>
      <c r="BF191" s="201">
        <f>IF(N191="snížená",J191,0)</f>
        <v>0</v>
      </c>
      <c r="BG191" s="201">
        <f>IF(N191="zákl. přenesená",J191,0)</f>
        <v>0</v>
      </c>
      <c r="BH191" s="201">
        <f>IF(N191="sníž. přenesená",J191,0)</f>
        <v>0</v>
      </c>
      <c r="BI191" s="201">
        <f>IF(N191="nulová",J191,0)</f>
        <v>0</v>
      </c>
      <c r="BJ191" s="18" t="s">
        <v>84</v>
      </c>
      <c r="BK191" s="201">
        <f>ROUND(I191*H191,2)</f>
        <v>0</v>
      </c>
      <c r="BL191" s="18" t="s">
        <v>161</v>
      </c>
      <c r="BM191" s="200" t="s">
        <v>768</v>
      </c>
    </row>
    <row r="192" spans="2:51" s="13" customFormat="1" ht="12">
      <c r="B192" s="202"/>
      <c r="C192" s="203"/>
      <c r="D192" s="204" t="s">
        <v>163</v>
      </c>
      <c r="E192" s="205" t="s">
        <v>1</v>
      </c>
      <c r="F192" s="206" t="s">
        <v>769</v>
      </c>
      <c r="G192" s="203"/>
      <c r="H192" s="207">
        <v>2.16</v>
      </c>
      <c r="I192" s="208"/>
      <c r="J192" s="203"/>
      <c r="K192" s="203"/>
      <c r="L192" s="209"/>
      <c r="M192" s="210"/>
      <c r="N192" s="211"/>
      <c r="O192" s="211"/>
      <c r="P192" s="211"/>
      <c r="Q192" s="211"/>
      <c r="R192" s="211"/>
      <c r="S192" s="211"/>
      <c r="T192" s="212"/>
      <c r="AT192" s="213" t="s">
        <v>163</v>
      </c>
      <c r="AU192" s="213" t="s">
        <v>86</v>
      </c>
      <c r="AV192" s="13" t="s">
        <v>86</v>
      </c>
      <c r="AW192" s="13" t="s">
        <v>32</v>
      </c>
      <c r="AX192" s="13" t="s">
        <v>76</v>
      </c>
      <c r="AY192" s="213" t="s">
        <v>155</v>
      </c>
    </row>
    <row r="193" spans="2:51" s="13" customFormat="1" ht="12">
      <c r="B193" s="202"/>
      <c r="C193" s="203"/>
      <c r="D193" s="204" t="s">
        <v>163</v>
      </c>
      <c r="E193" s="205" t="s">
        <v>1</v>
      </c>
      <c r="F193" s="206" t="s">
        <v>770</v>
      </c>
      <c r="G193" s="203"/>
      <c r="H193" s="207">
        <v>5.04</v>
      </c>
      <c r="I193" s="208"/>
      <c r="J193" s="203"/>
      <c r="K193" s="203"/>
      <c r="L193" s="209"/>
      <c r="M193" s="210"/>
      <c r="N193" s="211"/>
      <c r="O193" s="211"/>
      <c r="P193" s="211"/>
      <c r="Q193" s="211"/>
      <c r="R193" s="211"/>
      <c r="S193" s="211"/>
      <c r="T193" s="212"/>
      <c r="AT193" s="213" t="s">
        <v>163</v>
      </c>
      <c r="AU193" s="213" t="s">
        <v>86</v>
      </c>
      <c r="AV193" s="13" t="s">
        <v>86</v>
      </c>
      <c r="AW193" s="13" t="s">
        <v>32</v>
      </c>
      <c r="AX193" s="13" t="s">
        <v>76</v>
      </c>
      <c r="AY193" s="213" t="s">
        <v>155</v>
      </c>
    </row>
    <row r="194" spans="2:51" s="16" customFormat="1" ht="12">
      <c r="B194" s="235"/>
      <c r="C194" s="236"/>
      <c r="D194" s="204" t="s">
        <v>163</v>
      </c>
      <c r="E194" s="237" t="s">
        <v>1</v>
      </c>
      <c r="F194" s="238" t="s">
        <v>206</v>
      </c>
      <c r="G194" s="236"/>
      <c r="H194" s="239">
        <v>7.2</v>
      </c>
      <c r="I194" s="240"/>
      <c r="J194" s="236"/>
      <c r="K194" s="236"/>
      <c r="L194" s="241"/>
      <c r="M194" s="242"/>
      <c r="N194" s="243"/>
      <c r="O194" s="243"/>
      <c r="P194" s="243"/>
      <c r="Q194" s="243"/>
      <c r="R194" s="243"/>
      <c r="S194" s="243"/>
      <c r="T194" s="244"/>
      <c r="AT194" s="245" t="s">
        <v>163</v>
      </c>
      <c r="AU194" s="245" t="s">
        <v>86</v>
      </c>
      <c r="AV194" s="16" t="s">
        <v>161</v>
      </c>
      <c r="AW194" s="16" t="s">
        <v>32</v>
      </c>
      <c r="AX194" s="16" t="s">
        <v>84</v>
      </c>
      <c r="AY194" s="245" t="s">
        <v>155</v>
      </c>
    </row>
    <row r="195" spans="1:65" s="2" customFormat="1" ht="24.15" customHeight="1">
      <c r="A195" s="35"/>
      <c r="B195" s="36"/>
      <c r="C195" s="188" t="s">
        <v>7</v>
      </c>
      <c r="D195" s="188" t="s">
        <v>157</v>
      </c>
      <c r="E195" s="189" t="s">
        <v>644</v>
      </c>
      <c r="F195" s="190" t="s">
        <v>645</v>
      </c>
      <c r="G195" s="191" t="s">
        <v>176</v>
      </c>
      <c r="H195" s="192">
        <v>36</v>
      </c>
      <c r="I195" s="193"/>
      <c r="J195" s="194">
        <f>ROUND(I195*H195,2)</f>
        <v>0</v>
      </c>
      <c r="K195" s="195"/>
      <c r="L195" s="40"/>
      <c r="M195" s="196" t="s">
        <v>1</v>
      </c>
      <c r="N195" s="197" t="s">
        <v>41</v>
      </c>
      <c r="O195" s="72"/>
      <c r="P195" s="198">
        <f>O195*H195</f>
        <v>0</v>
      </c>
      <c r="Q195" s="198">
        <v>0.29221</v>
      </c>
      <c r="R195" s="198">
        <f>Q195*H195</f>
        <v>10.51956</v>
      </c>
      <c r="S195" s="198">
        <v>0</v>
      </c>
      <c r="T195" s="199">
        <f>S195*H195</f>
        <v>0</v>
      </c>
      <c r="U195" s="35"/>
      <c r="V195" s="35"/>
      <c r="W195" s="35"/>
      <c r="X195" s="35"/>
      <c r="Y195" s="35"/>
      <c r="Z195" s="35"/>
      <c r="AA195" s="35"/>
      <c r="AB195" s="35"/>
      <c r="AC195" s="35"/>
      <c r="AD195" s="35"/>
      <c r="AE195" s="35"/>
      <c r="AR195" s="200" t="s">
        <v>161</v>
      </c>
      <c r="AT195" s="200" t="s">
        <v>157</v>
      </c>
      <c r="AU195" s="200" t="s">
        <v>86</v>
      </c>
      <c r="AY195" s="18" t="s">
        <v>155</v>
      </c>
      <c r="BE195" s="201">
        <f>IF(N195="základní",J195,0)</f>
        <v>0</v>
      </c>
      <c r="BF195" s="201">
        <f>IF(N195="snížená",J195,0)</f>
        <v>0</v>
      </c>
      <c r="BG195" s="201">
        <f>IF(N195="zákl. přenesená",J195,0)</f>
        <v>0</v>
      </c>
      <c r="BH195" s="201">
        <f>IF(N195="sníž. přenesená",J195,0)</f>
        <v>0</v>
      </c>
      <c r="BI195" s="201">
        <f>IF(N195="nulová",J195,0)</f>
        <v>0</v>
      </c>
      <c r="BJ195" s="18" t="s">
        <v>84</v>
      </c>
      <c r="BK195" s="201">
        <f>ROUND(I195*H195,2)</f>
        <v>0</v>
      </c>
      <c r="BL195" s="18" t="s">
        <v>161</v>
      </c>
      <c r="BM195" s="200" t="s">
        <v>771</v>
      </c>
    </row>
    <row r="196" spans="1:65" s="2" customFormat="1" ht="24.15" customHeight="1">
      <c r="A196" s="35"/>
      <c r="B196" s="36"/>
      <c r="C196" s="252" t="s">
        <v>297</v>
      </c>
      <c r="D196" s="252" t="s">
        <v>458</v>
      </c>
      <c r="E196" s="253" t="s">
        <v>649</v>
      </c>
      <c r="F196" s="254" t="s">
        <v>650</v>
      </c>
      <c r="G196" s="255" t="s">
        <v>176</v>
      </c>
      <c r="H196" s="256">
        <v>36.36</v>
      </c>
      <c r="I196" s="257"/>
      <c r="J196" s="258">
        <f>ROUND(I196*H196,2)</f>
        <v>0</v>
      </c>
      <c r="K196" s="259"/>
      <c r="L196" s="260"/>
      <c r="M196" s="261" t="s">
        <v>1</v>
      </c>
      <c r="N196" s="262" t="s">
        <v>41</v>
      </c>
      <c r="O196" s="72"/>
      <c r="P196" s="198">
        <f>O196*H196</f>
        <v>0</v>
      </c>
      <c r="Q196" s="198">
        <v>0.0156</v>
      </c>
      <c r="R196" s="198">
        <f>Q196*H196</f>
        <v>0.5672159999999999</v>
      </c>
      <c r="S196" s="198">
        <v>0</v>
      </c>
      <c r="T196" s="199">
        <f>S196*H196</f>
        <v>0</v>
      </c>
      <c r="U196" s="35"/>
      <c r="V196" s="35"/>
      <c r="W196" s="35"/>
      <c r="X196" s="35"/>
      <c r="Y196" s="35"/>
      <c r="Z196" s="35"/>
      <c r="AA196" s="35"/>
      <c r="AB196" s="35"/>
      <c r="AC196" s="35"/>
      <c r="AD196" s="35"/>
      <c r="AE196" s="35"/>
      <c r="AR196" s="200" t="s">
        <v>218</v>
      </c>
      <c r="AT196" s="200" t="s">
        <v>458</v>
      </c>
      <c r="AU196" s="200" t="s">
        <v>86</v>
      </c>
      <c r="AY196" s="18" t="s">
        <v>155</v>
      </c>
      <c r="BE196" s="201">
        <f>IF(N196="základní",J196,0)</f>
        <v>0</v>
      </c>
      <c r="BF196" s="201">
        <f>IF(N196="snížená",J196,0)</f>
        <v>0</v>
      </c>
      <c r="BG196" s="201">
        <f>IF(N196="zákl. přenesená",J196,0)</f>
        <v>0</v>
      </c>
      <c r="BH196" s="201">
        <f>IF(N196="sníž. přenesená",J196,0)</f>
        <v>0</v>
      </c>
      <c r="BI196" s="201">
        <f>IF(N196="nulová",J196,0)</f>
        <v>0</v>
      </c>
      <c r="BJ196" s="18" t="s">
        <v>84</v>
      </c>
      <c r="BK196" s="201">
        <f>ROUND(I196*H196,2)</f>
        <v>0</v>
      </c>
      <c r="BL196" s="18" t="s">
        <v>161</v>
      </c>
      <c r="BM196" s="200" t="s">
        <v>772</v>
      </c>
    </row>
    <row r="197" spans="2:51" s="13" customFormat="1" ht="12">
      <c r="B197" s="202"/>
      <c r="C197" s="203"/>
      <c r="D197" s="204" t="s">
        <v>163</v>
      </c>
      <c r="E197" s="203"/>
      <c r="F197" s="206" t="s">
        <v>773</v>
      </c>
      <c r="G197" s="203"/>
      <c r="H197" s="207">
        <v>36.36</v>
      </c>
      <c r="I197" s="208"/>
      <c r="J197" s="203"/>
      <c r="K197" s="203"/>
      <c r="L197" s="209"/>
      <c r="M197" s="210"/>
      <c r="N197" s="211"/>
      <c r="O197" s="211"/>
      <c r="P197" s="211"/>
      <c r="Q197" s="211"/>
      <c r="R197" s="211"/>
      <c r="S197" s="211"/>
      <c r="T197" s="212"/>
      <c r="AT197" s="213" t="s">
        <v>163</v>
      </c>
      <c r="AU197" s="213" t="s">
        <v>86</v>
      </c>
      <c r="AV197" s="13" t="s">
        <v>86</v>
      </c>
      <c r="AW197" s="13" t="s">
        <v>4</v>
      </c>
      <c r="AX197" s="13" t="s">
        <v>84</v>
      </c>
      <c r="AY197" s="213" t="s">
        <v>155</v>
      </c>
    </row>
    <row r="198" spans="1:65" s="2" customFormat="1" ht="33" customHeight="1">
      <c r="A198" s="35"/>
      <c r="B198" s="36"/>
      <c r="C198" s="188" t="s">
        <v>304</v>
      </c>
      <c r="D198" s="188" t="s">
        <v>157</v>
      </c>
      <c r="E198" s="189" t="s">
        <v>774</v>
      </c>
      <c r="F198" s="190" t="s">
        <v>775</v>
      </c>
      <c r="G198" s="191" t="s">
        <v>160</v>
      </c>
      <c r="H198" s="192">
        <v>144</v>
      </c>
      <c r="I198" s="193"/>
      <c r="J198" s="194">
        <f>ROUND(I198*H198,2)</f>
        <v>0</v>
      </c>
      <c r="K198" s="195"/>
      <c r="L198" s="40"/>
      <c r="M198" s="196" t="s">
        <v>1</v>
      </c>
      <c r="N198" s="197" t="s">
        <v>41</v>
      </c>
      <c r="O198" s="72"/>
      <c r="P198" s="198">
        <f>O198*H198</f>
        <v>0</v>
      </c>
      <c r="Q198" s="198">
        <v>0.00021</v>
      </c>
      <c r="R198" s="198">
        <f>Q198*H198</f>
        <v>0.030240000000000003</v>
      </c>
      <c r="S198" s="198">
        <v>0</v>
      </c>
      <c r="T198" s="199">
        <f>S198*H198</f>
        <v>0</v>
      </c>
      <c r="U198" s="35"/>
      <c r="V198" s="35"/>
      <c r="W198" s="35"/>
      <c r="X198" s="35"/>
      <c r="Y198" s="35"/>
      <c r="Z198" s="35"/>
      <c r="AA198" s="35"/>
      <c r="AB198" s="35"/>
      <c r="AC198" s="35"/>
      <c r="AD198" s="35"/>
      <c r="AE198" s="35"/>
      <c r="AR198" s="200" t="s">
        <v>161</v>
      </c>
      <c r="AT198" s="200" t="s">
        <v>157</v>
      </c>
      <c r="AU198" s="200" t="s">
        <v>86</v>
      </c>
      <c r="AY198" s="18" t="s">
        <v>155</v>
      </c>
      <c r="BE198" s="201">
        <f>IF(N198="základní",J198,0)</f>
        <v>0</v>
      </c>
      <c r="BF198" s="201">
        <f>IF(N198="snížená",J198,0)</f>
        <v>0</v>
      </c>
      <c r="BG198" s="201">
        <f>IF(N198="zákl. přenesená",J198,0)</f>
        <v>0</v>
      </c>
      <c r="BH198" s="201">
        <f>IF(N198="sníž. přenesená",J198,0)</f>
        <v>0</v>
      </c>
      <c r="BI198" s="201">
        <f>IF(N198="nulová",J198,0)</f>
        <v>0</v>
      </c>
      <c r="BJ198" s="18" t="s">
        <v>84</v>
      </c>
      <c r="BK198" s="201">
        <f>ROUND(I198*H198,2)</f>
        <v>0</v>
      </c>
      <c r="BL198" s="18" t="s">
        <v>161</v>
      </c>
      <c r="BM198" s="200" t="s">
        <v>776</v>
      </c>
    </row>
    <row r="199" spans="2:51" s="13" customFormat="1" ht="12">
      <c r="B199" s="202"/>
      <c r="C199" s="203"/>
      <c r="D199" s="204" t="s">
        <v>163</v>
      </c>
      <c r="E199" s="205" t="s">
        <v>1</v>
      </c>
      <c r="F199" s="206" t="s">
        <v>777</v>
      </c>
      <c r="G199" s="203"/>
      <c r="H199" s="207">
        <v>144</v>
      </c>
      <c r="I199" s="208"/>
      <c r="J199" s="203"/>
      <c r="K199" s="203"/>
      <c r="L199" s="209"/>
      <c r="M199" s="210"/>
      <c r="N199" s="211"/>
      <c r="O199" s="211"/>
      <c r="P199" s="211"/>
      <c r="Q199" s="211"/>
      <c r="R199" s="211"/>
      <c r="S199" s="211"/>
      <c r="T199" s="212"/>
      <c r="AT199" s="213" t="s">
        <v>163</v>
      </c>
      <c r="AU199" s="213" t="s">
        <v>86</v>
      </c>
      <c r="AV199" s="13" t="s">
        <v>86</v>
      </c>
      <c r="AW199" s="13" t="s">
        <v>32</v>
      </c>
      <c r="AX199" s="13" t="s">
        <v>84</v>
      </c>
      <c r="AY199" s="213" t="s">
        <v>155</v>
      </c>
    </row>
    <row r="200" spans="1:65" s="2" customFormat="1" ht="16.5" customHeight="1">
      <c r="A200" s="35"/>
      <c r="B200" s="36"/>
      <c r="C200" s="188" t="s">
        <v>308</v>
      </c>
      <c r="D200" s="188" t="s">
        <v>157</v>
      </c>
      <c r="E200" s="189" t="s">
        <v>778</v>
      </c>
      <c r="F200" s="190" t="s">
        <v>779</v>
      </c>
      <c r="G200" s="191" t="s">
        <v>160</v>
      </c>
      <c r="H200" s="192">
        <v>865</v>
      </c>
      <c r="I200" s="193"/>
      <c r="J200" s="194">
        <f>ROUND(I200*H200,2)</f>
        <v>0</v>
      </c>
      <c r="K200" s="195"/>
      <c r="L200" s="40"/>
      <c r="M200" s="196" t="s">
        <v>1</v>
      </c>
      <c r="N200" s="197" t="s">
        <v>41</v>
      </c>
      <c r="O200" s="72"/>
      <c r="P200" s="198">
        <f>O200*H200</f>
        <v>0</v>
      </c>
      <c r="Q200" s="198">
        <v>0</v>
      </c>
      <c r="R200" s="198">
        <f>Q200*H200</f>
        <v>0</v>
      </c>
      <c r="S200" s="198">
        <v>0</v>
      </c>
      <c r="T200" s="199">
        <f>S200*H200</f>
        <v>0</v>
      </c>
      <c r="U200" s="35"/>
      <c r="V200" s="35"/>
      <c r="W200" s="35"/>
      <c r="X200" s="35"/>
      <c r="Y200" s="35"/>
      <c r="Z200" s="35"/>
      <c r="AA200" s="35"/>
      <c r="AB200" s="35"/>
      <c r="AC200" s="35"/>
      <c r="AD200" s="35"/>
      <c r="AE200" s="35"/>
      <c r="AR200" s="200" t="s">
        <v>161</v>
      </c>
      <c r="AT200" s="200" t="s">
        <v>157</v>
      </c>
      <c r="AU200" s="200" t="s">
        <v>86</v>
      </c>
      <c r="AY200" s="18" t="s">
        <v>155</v>
      </c>
      <c r="BE200" s="201">
        <f>IF(N200="základní",J200,0)</f>
        <v>0</v>
      </c>
      <c r="BF200" s="201">
        <f>IF(N200="snížená",J200,0)</f>
        <v>0</v>
      </c>
      <c r="BG200" s="201">
        <f>IF(N200="zákl. přenesená",J200,0)</f>
        <v>0</v>
      </c>
      <c r="BH200" s="201">
        <f>IF(N200="sníž. přenesená",J200,0)</f>
        <v>0</v>
      </c>
      <c r="BI200" s="201">
        <f>IF(N200="nulová",J200,0)</f>
        <v>0</v>
      </c>
      <c r="BJ200" s="18" t="s">
        <v>84</v>
      </c>
      <c r="BK200" s="201">
        <f>ROUND(I200*H200,2)</f>
        <v>0</v>
      </c>
      <c r="BL200" s="18" t="s">
        <v>161</v>
      </c>
      <c r="BM200" s="200" t="s">
        <v>780</v>
      </c>
    </row>
    <row r="201" spans="2:51" s="13" customFormat="1" ht="12">
      <c r="B201" s="202"/>
      <c r="C201" s="203"/>
      <c r="D201" s="204" t="s">
        <v>163</v>
      </c>
      <c r="E201" s="205" t="s">
        <v>1</v>
      </c>
      <c r="F201" s="206" t="s">
        <v>781</v>
      </c>
      <c r="G201" s="203"/>
      <c r="H201" s="207">
        <v>865</v>
      </c>
      <c r="I201" s="208"/>
      <c r="J201" s="203"/>
      <c r="K201" s="203"/>
      <c r="L201" s="209"/>
      <c r="M201" s="210"/>
      <c r="N201" s="211"/>
      <c r="O201" s="211"/>
      <c r="P201" s="211"/>
      <c r="Q201" s="211"/>
      <c r="R201" s="211"/>
      <c r="S201" s="211"/>
      <c r="T201" s="212"/>
      <c r="AT201" s="213" t="s">
        <v>163</v>
      </c>
      <c r="AU201" s="213" t="s">
        <v>86</v>
      </c>
      <c r="AV201" s="13" t="s">
        <v>86</v>
      </c>
      <c r="AW201" s="13" t="s">
        <v>32</v>
      </c>
      <c r="AX201" s="13" t="s">
        <v>84</v>
      </c>
      <c r="AY201" s="213" t="s">
        <v>155</v>
      </c>
    </row>
    <row r="202" spans="2:63" s="12" customFormat="1" ht="22.8" customHeight="1">
      <c r="B202" s="172"/>
      <c r="C202" s="173"/>
      <c r="D202" s="174" t="s">
        <v>75</v>
      </c>
      <c r="E202" s="186" t="s">
        <v>343</v>
      </c>
      <c r="F202" s="186" t="s">
        <v>344</v>
      </c>
      <c r="G202" s="173"/>
      <c r="H202" s="173"/>
      <c r="I202" s="176"/>
      <c r="J202" s="187">
        <f>BK202</f>
        <v>0</v>
      </c>
      <c r="K202" s="173"/>
      <c r="L202" s="178"/>
      <c r="M202" s="179"/>
      <c r="N202" s="180"/>
      <c r="O202" s="180"/>
      <c r="P202" s="181">
        <f>P203</f>
        <v>0</v>
      </c>
      <c r="Q202" s="180"/>
      <c r="R202" s="181">
        <f>R203</f>
        <v>0</v>
      </c>
      <c r="S202" s="180"/>
      <c r="T202" s="182">
        <f>T203</f>
        <v>0</v>
      </c>
      <c r="AR202" s="183" t="s">
        <v>84</v>
      </c>
      <c r="AT202" s="184" t="s">
        <v>75</v>
      </c>
      <c r="AU202" s="184" t="s">
        <v>84</v>
      </c>
      <c r="AY202" s="183" t="s">
        <v>155</v>
      </c>
      <c r="BK202" s="185">
        <f>BK203</f>
        <v>0</v>
      </c>
    </row>
    <row r="203" spans="1:65" s="2" customFormat="1" ht="16.5" customHeight="1">
      <c r="A203" s="35"/>
      <c r="B203" s="36"/>
      <c r="C203" s="188" t="s">
        <v>312</v>
      </c>
      <c r="D203" s="188" t="s">
        <v>157</v>
      </c>
      <c r="E203" s="189" t="s">
        <v>782</v>
      </c>
      <c r="F203" s="190" t="s">
        <v>783</v>
      </c>
      <c r="G203" s="191" t="s">
        <v>258</v>
      </c>
      <c r="H203" s="192">
        <v>863.452</v>
      </c>
      <c r="I203" s="193"/>
      <c r="J203" s="194">
        <f>ROUND(I203*H203,2)</f>
        <v>0</v>
      </c>
      <c r="K203" s="195"/>
      <c r="L203" s="40"/>
      <c r="M203" s="196" t="s">
        <v>1</v>
      </c>
      <c r="N203" s="197" t="s">
        <v>41</v>
      </c>
      <c r="O203" s="72"/>
      <c r="P203" s="198">
        <f>O203*H203</f>
        <v>0</v>
      </c>
      <c r="Q203" s="198">
        <v>0</v>
      </c>
      <c r="R203" s="198">
        <f>Q203*H203</f>
        <v>0</v>
      </c>
      <c r="S203" s="198">
        <v>0</v>
      </c>
      <c r="T203" s="199">
        <f>S203*H203</f>
        <v>0</v>
      </c>
      <c r="U203" s="35"/>
      <c r="V203" s="35"/>
      <c r="W203" s="35"/>
      <c r="X203" s="35"/>
      <c r="Y203" s="35"/>
      <c r="Z203" s="35"/>
      <c r="AA203" s="35"/>
      <c r="AB203" s="35"/>
      <c r="AC203" s="35"/>
      <c r="AD203" s="35"/>
      <c r="AE203" s="35"/>
      <c r="AR203" s="200" t="s">
        <v>161</v>
      </c>
      <c r="AT203" s="200" t="s">
        <v>157</v>
      </c>
      <c r="AU203" s="200" t="s">
        <v>86</v>
      </c>
      <c r="AY203" s="18" t="s">
        <v>155</v>
      </c>
      <c r="BE203" s="201">
        <f>IF(N203="základní",J203,0)</f>
        <v>0</v>
      </c>
      <c r="BF203" s="201">
        <f>IF(N203="snížená",J203,0)</f>
        <v>0</v>
      </c>
      <c r="BG203" s="201">
        <f>IF(N203="zákl. přenesená",J203,0)</f>
        <v>0</v>
      </c>
      <c r="BH203" s="201">
        <f>IF(N203="sníž. přenesená",J203,0)</f>
        <v>0</v>
      </c>
      <c r="BI203" s="201">
        <f>IF(N203="nulová",J203,0)</f>
        <v>0</v>
      </c>
      <c r="BJ203" s="18" t="s">
        <v>84</v>
      </c>
      <c r="BK203" s="201">
        <f>ROUND(I203*H203,2)</f>
        <v>0</v>
      </c>
      <c r="BL203" s="18" t="s">
        <v>161</v>
      </c>
      <c r="BM203" s="200" t="s">
        <v>784</v>
      </c>
    </row>
    <row r="204" spans="2:63" s="12" customFormat="1" ht="25.95" customHeight="1">
      <c r="B204" s="172"/>
      <c r="C204" s="173"/>
      <c r="D204" s="174" t="s">
        <v>75</v>
      </c>
      <c r="E204" s="175" t="s">
        <v>349</v>
      </c>
      <c r="F204" s="175" t="s">
        <v>350</v>
      </c>
      <c r="G204" s="173"/>
      <c r="H204" s="173"/>
      <c r="I204" s="176"/>
      <c r="J204" s="177">
        <f>BK204</f>
        <v>0</v>
      </c>
      <c r="K204" s="173"/>
      <c r="L204" s="178"/>
      <c r="M204" s="179"/>
      <c r="N204" s="180"/>
      <c r="O204" s="180"/>
      <c r="P204" s="181">
        <f>P205+P226+P238</f>
        <v>0</v>
      </c>
      <c r="Q204" s="180"/>
      <c r="R204" s="181">
        <f>R205+R226+R238</f>
        <v>0</v>
      </c>
      <c r="S204" s="180"/>
      <c r="T204" s="182">
        <f>T205+T226+T238</f>
        <v>0</v>
      </c>
      <c r="AR204" s="183" t="s">
        <v>86</v>
      </c>
      <c r="AT204" s="184" t="s">
        <v>75</v>
      </c>
      <c r="AU204" s="184" t="s">
        <v>76</v>
      </c>
      <c r="AY204" s="183" t="s">
        <v>155</v>
      </c>
      <c r="BK204" s="185">
        <f>BK205+BK226+BK238</f>
        <v>0</v>
      </c>
    </row>
    <row r="205" spans="2:63" s="12" customFormat="1" ht="22.8" customHeight="1">
      <c r="B205" s="172"/>
      <c r="C205" s="173"/>
      <c r="D205" s="174" t="s">
        <v>75</v>
      </c>
      <c r="E205" s="186" t="s">
        <v>351</v>
      </c>
      <c r="F205" s="186" t="s">
        <v>352</v>
      </c>
      <c r="G205" s="173"/>
      <c r="H205" s="173"/>
      <c r="I205" s="176"/>
      <c r="J205" s="187">
        <f>BK205</f>
        <v>0</v>
      </c>
      <c r="K205" s="173"/>
      <c r="L205" s="178"/>
      <c r="M205" s="179"/>
      <c r="N205" s="180"/>
      <c r="O205" s="180"/>
      <c r="P205" s="181">
        <f>SUM(P206:P225)</f>
        <v>0</v>
      </c>
      <c r="Q205" s="180"/>
      <c r="R205" s="181">
        <f>SUM(R206:R225)</f>
        <v>0</v>
      </c>
      <c r="S205" s="180"/>
      <c r="T205" s="182">
        <f>SUM(T206:T225)</f>
        <v>0</v>
      </c>
      <c r="AR205" s="183" t="s">
        <v>86</v>
      </c>
      <c r="AT205" s="184" t="s">
        <v>75</v>
      </c>
      <c r="AU205" s="184" t="s">
        <v>84</v>
      </c>
      <c r="AY205" s="183" t="s">
        <v>155</v>
      </c>
      <c r="BK205" s="185">
        <f>SUM(BK206:BK225)</f>
        <v>0</v>
      </c>
    </row>
    <row r="206" spans="1:65" s="2" customFormat="1" ht="33" customHeight="1">
      <c r="A206" s="35"/>
      <c r="B206" s="36"/>
      <c r="C206" s="188" t="s">
        <v>323</v>
      </c>
      <c r="D206" s="188" t="s">
        <v>157</v>
      </c>
      <c r="E206" s="189" t="s">
        <v>785</v>
      </c>
      <c r="F206" s="190" t="s">
        <v>786</v>
      </c>
      <c r="G206" s="191" t="s">
        <v>176</v>
      </c>
      <c r="H206" s="192">
        <v>88</v>
      </c>
      <c r="I206" s="193"/>
      <c r="J206" s="194">
        <f>ROUND(I206*H206,2)</f>
        <v>0</v>
      </c>
      <c r="K206" s="195"/>
      <c r="L206" s="40"/>
      <c r="M206" s="196" t="s">
        <v>1</v>
      </c>
      <c r="N206" s="197" t="s">
        <v>41</v>
      </c>
      <c r="O206" s="72"/>
      <c r="P206" s="198">
        <f>O206*H206</f>
        <v>0</v>
      </c>
      <c r="Q206" s="198">
        <v>0</v>
      </c>
      <c r="R206" s="198">
        <f>Q206*H206</f>
        <v>0</v>
      </c>
      <c r="S206" s="198">
        <v>0</v>
      </c>
      <c r="T206" s="199">
        <f>S206*H206</f>
        <v>0</v>
      </c>
      <c r="U206" s="35"/>
      <c r="V206" s="35"/>
      <c r="W206" s="35"/>
      <c r="X206" s="35"/>
      <c r="Y206" s="35"/>
      <c r="Z206" s="35"/>
      <c r="AA206" s="35"/>
      <c r="AB206" s="35"/>
      <c r="AC206" s="35"/>
      <c r="AD206" s="35"/>
      <c r="AE206" s="35"/>
      <c r="AR206" s="200" t="s">
        <v>255</v>
      </c>
      <c r="AT206" s="200" t="s">
        <v>157</v>
      </c>
      <c r="AU206" s="200" t="s">
        <v>86</v>
      </c>
      <c r="AY206" s="18" t="s">
        <v>155</v>
      </c>
      <c r="BE206" s="201">
        <f>IF(N206="základní",J206,0)</f>
        <v>0</v>
      </c>
      <c r="BF206" s="201">
        <f>IF(N206="snížená",J206,0)</f>
        <v>0</v>
      </c>
      <c r="BG206" s="201">
        <f>IF(N206="zákl. přenesená",J206,0)</f>
        <v>0</v>
      </c>
      <c r="BH206" s="201">
        <f>IF(N206="sníž. přenesená",J206,0)</f>
        <v>0</v>
      </c>
      <c r="BI206" s="201">
        <f>IF(N206="nulová",J206,0)</f>
        <v>0</v>
      </c>
      <c r="BJ206" s="18" t="s">
        <v>84</v>
      </c>
      <c r="BK206" s="201">
        <f>ROUND(I206*H206,2)</f>
        <v>0</v>
      </c>
      <c r="BL206" s="18" t="s">
        <v>255</v>
      </c>
      <c r="BM206" s="200" t="s">
        <v>787</v>
      </c>
    </row>
    <row r="207" spans="2:51" s="13" customFormat="1" ht="12">
      <c r="B207" s="202"/>
      <c r="C207" s="203"/>
      <c r="D207" s="204" t="s">
        <v>163</v>
      </c>
      <c r="E207" s="205" t="s">
        <v>1</v>
      </c>
      <c r="F207" s="206" t="s">
        <v>788</v>
      </c>
      <c r="G207" s="203"/>
      <c r="H207" s="207">
        <v>22</v>
      </c>
      <c r="I207" s="208"/>
      <c r="J207" s="203"/>
      <c r="K207" s="203"/>
      <c r="L207" s="209"/>
      <c r="M207" s="210"/>
      <c r="N207" s="211"/>
      <c r="O207" s="211"/>
      <c r="P207" s="211"/>
      <c r="Q207" s="211"/>
      <c r="R207" s="211"/>
      <c r="S207" s="211"/>
      <c r="T207" s="212"/>
      <c r="AT207" s="213" t="s">
        <v>163</v>
      </c>
      <c r="AU207" s="213" t="s">
        <v>86</v>
      </c>
      <c r="AV207" s="13" t="s">
        <v>86</v>
      </c>
      <c r="AW207" s="13" t="s">
        <v>32</v>
      </c>
      <c r="AX207" s="13" t="s">
        <v>76</v>
      </c>
      <c r="AY207" s="213" t="s">
        <v>155</v>
      </c>
    </row>
    <row r="208" spans="2:51" s="13" customFormat="1" ht="12">
      <c r="B208" s="202"/>
      <c r="C208" s="203"/>
      <c r="D208" s="204" t="s">
        <v>163</v>
      </c>
      <c r="E208" s="205" t="s">
        <v>1</v>
      </c>
      <c r="F208" s="206" t="s">
        <v>789</v>
      </c>
      <c r="G208" s="203"/>
      <c r="H208" s="207">
        <v>24</v>
      </c>
      <c r="I208" s="208"/>
      <c r="J208" s="203"/>
      <c r="K208" s="203"/>
      <c r="L208" s="209"/>
      <c r="M208" s="210"/>
      <c r="N208" s="211"/>
      <c r="O208" s="211"/>
      <c r="P208" s="211"/>
      <c r="Q208" s="211"/>
      <c r="R208" s="211"/>
      <c r="S208" s="211"/>
      <c r="T208" s="212"/>
      <c r="AT208" s="213" t="s">
        <v>163</v>
      </c>
      <c r="AU208" s="213" t="s">
        <v>86</v>
      </c>
      <c r="AV208" s="13" t="s">
        <v>86</v>
      </c>
      <c r="AW208" s="13" t="s">
        <v>32</v>
      </c>
      <c r="AX208" s="13" t="s">
        <v>76</v>
      </c>
      <c r="AY208" s="213" t="s">
        <v>155</v>
      </c>
    </row>
    <row r="209" spans="2:51" s="13" customFormat="1" ht="12">
      <c r="B209" s="202"/>
      <c r="C209" s="203"/>
      <c r="D209" s="204" t="s">
        <v>163</v>
      </c>
      <c r="E209" s="205" t="s">
        <v>1</v>
      </c>
      <c r="F209" s="206" t="s">
        <v>790</v>
      </c>
      <c r="G209" s="203"/>
      <c r="H209" s="207">
        <v>20</v>
      </c>
      <c r="I209" s="208"/>
      <c r="J209" s="203"/>
      <c r="K209" s="203"/>
      <c r="L209" s="209"/>
      <c r="M209" s="210"/>
      <c r="N209" s="211"/>
      <c r="O209" s="211"/>
      <c r="P209" s="211"/>
      <c r="Q209" s="211"/>
      <c r="R209" s="211"/>
      <c r="S209" s="211"/>
      <c r="T209" s="212"/>
      <c r="AT209" s="213" t="s">
        <v>163</v>
      </c>
      <c r="AU209" s="213" t="s">
        <v>86</v>
      </c>
      <c r="AV209" s="13" t="s">
        <v>86</v>
      </c>
      <c r="AW209" s="13" t="s">
        <v>32</v>
      </c>
      <c r="AX209" s="13" t="s">
        <v>76</v>
      </c>
      <c r="AY209" s="213" t="s">
        <v>155</v>
      </c>
    </row>
    <row r="210" spans="2:51" s="13" customFormat="1" ht="12">
      <c r="B210" s="202"/>
      <c r="C210" s="203"/>
      <c r="D210" s="204" t="s">
        <v>163</v>
      </c>
      <c r="E210" s="205" t="s">
        <v>1</v>
      </c>
      <c r="F210" s="206" t="s">
        <v>791</v>
      </c>
      <c r="G210" s="203"/>
      <c r="H210" s="207">
        <v>22</v>
      </c>
      <c r="I210" s="208"/>
      <c r="J210" s="203"/>
      <c r="K210" s="203"/>
      <c r="L210" s="209"/>
      <c r="M210" s="210"/>
      <c r="N210" s="211"/>
      <c r="O210" s="211"/>
      <c r="P210" s="211"/>
      <c r="Q210" s="211"/>
      <c r="R210" s="211"/>
      <c r="S210" s="211"/>
      <c r="T210" s="212"/>
      <c r="AT210" s="213" t="s">
        <v>163</v>
      </c>
      <c r="AU210" s="213" t="s">
        <v>86</v>
      </c>
      <c r="AV210" s="13" t="s">
        <v>86</v>
      </c>
      <c r="AW210" s="13" t="s">
        <v>32</v>
      </c>
      <c r="AX210" s="13" t="s">
        <v>76</v>
      </c>
      <c r="AY210" s="213" t="s">
        <v>155</v>
      </c>
    </row>
    <row r="211" spans="2:51" s="16" customFormat="1" ht="12">
      <c r="B211" s="235"/>
      <c r="C211" s="236"/>
      <c r="D211" s="204" t="s">
        <v>163</v>
      </c>
      <c r="E211" s="237" t="s">
        <v>1</v>
      </c>
      <c r="F211" s="238" t="s">
        <v>206</v>
      </c>
      <c r="G211" s="236"/>
      <c r="H211" s="239">
        <v>88</v>
      </c>
      <c r="I211" s="240"/>
      <c r="J211" s="236"/>
      <c r="K211" s="236"/>
      <c r="L211" s="241"/>
      <c r="M211" s="242"/>
      <c r="N211" s="243"/>
      <c r="O211" s="243"/>
      <c r="P211" s="243"/>
      <c r="Q211" s="243"/>
      <c r="R211" s="243"/>
      <c r="S211" s="243"/>
      <c r="T211" s="244"/>
      <c r="AT211" s="245" t="s">
        <v>163</v>
      </c>
      <c r="AU211" s="245" t="s">
        <v>86</v>
      </c>
      <c r="AV211" s="16" t="s">
        <v>161</v>
      </c>
      <c r="AW211" s="16" t="s">
        <v>32</v>
      </c>
      <c r="AX211" s="16" t="s">
        <v>84</v>
      </c>
      <c r="AY211" s="245" t="s">
        <v>155</v>
      </c>
    </row>
    <row r="212" spans="1:65" s="2" customFormat="1" ht="33" customHeight="1">
      <c r="A212" s="35"/>
      <c r="B212" s="36"/>
      <c r="C212" s="188" t="s">
        <v>327</v>
      </c>
      <c r="D212" s="188" t="s">
        <v>157</v>
      </c>
      <c r="E212" s="189" t="s">
        <v>792</v>
      </c>
      <c r="F212" s="190" t="s">
        <v>793</v>
      </c>
      <c r="G212" s="191" t="s">
        <v>176</v>
      </c>
      <c r="H212" s="192">
        <v>16</v>
      </c>
      <c r="I212" s="193"/>
      <c r="J212" s="194">
        <f>ROUND(I212*H212,2)</f>
        <v>0</v>
      </c>
      <c r="K212" s="195"/>
      <c r="L212" s="40"/>
      <c r="M212" s="196" t="s">
        <v>1</v>
      </c>
      <c r="N212" s="197" t="s">
        <v>41</v>
      </c>
      <c r="O212" s="72"/>
      <c r="P212" s="198">
        <f>O212*H212</f>
        <v>0</v>
      </c>
      <c r="Q212" s="198">
        <v>0</v>
      </c>
      <c r="R212" s="198">
        <f>Q212*H212</f>
        <v>0</v>
      </c>
      <c r="S212" s="198">
        <v>0</v>
      </c>
      <c r="T212" s="199">
        <f>S212*H212</f>
        <v>0</v>
      </c>
      <c r="U212" s="35"/>
      <c r="V212" s="35"/>
      <c r="W212" s="35"/>
      <c r="X212" s="35"/>
      <c r="Y212" s="35"/>
      <c r="Z212" s="35"/>
      <c r="AA212" s="35"/>
      <c r="AB212" s="35"/>
      <c r="AC212" s="35"/>
      <c r="AD212" s="35"/>
      <c r="AE212" s="35"/>
      <c r="AR212" s="200" t="s">
        <v>255</v>
      </c>
      <c r="AT212" s="200" t="s">
        <v>157</v>
      </c>
      <c r="AU212" s="200" t="s">
        <v>86</v>
      </c>
      <c r="AY212" s="18" t="s">
        <v>155</v>
      </c>
      <c r="BE212" s="201">
        <f>IF(N212="základní",J212,0)</f>
        <v>0</v>
      </c>
      <c r="BF212" s="201">
        <f>IF(N212="snížená",J212,0)</f>
        <v>0</v>
      </c>
      <c r="BG212" s="201">
        <f>IF(N212="zákl. přenesená",J212,0)</f>
        <v>0</v>
      </c>
      <c r="BH212" s="201">
        <f>IF(N212="sníž. přenesená",J212,0)</f>
        <v>0</v>
      </c>
      <c r="BI212" s="201">
        <f>IF(N212="nulová",J212,0)</f>
        <v>0</v>
      </c>
      <c r="BJ212" s="18" t="s">
        <v>84</v>
      </c>
      <c r="BK212" s="201">
        <f>ROUND(I212*H212,2)</f>
        <v>0</v>
      </c>
      <c r="BL212" s="18" t="s">
        <v>255</v>
      </c>
      <c r="BM212" s="200" t="s">
        <v>794</v>
      </c>
    </row>
    <row r="213" spans="2:51" s="13" customFormat="1" ht="12">
      <c r="B213" s="202"/>
      <c r="C213" s="203"/>
      <c r="D213" s="204" t="s">
        <v>163</v>
      </c>
      <c r="E213" s="205" t="s">
        <v>1</v>
      </c>
      <c r="F213" s="206" t="s">
        <v>795</v>
      </c>
      <c r="G213" s="203"/>
      <c r="H213" s="207">
        <v>16</v>
      </c>
      <c r="I213" s="208"/>
      <c r="J213" s="203"/>
      <c r="K213" s="203"/>
      <c r="L213" s="209"/>
      <c r="M213" s="210"/>
      <c r="N213" s="211"/>
      <c r="O213" s="211"/>
      <c r="P213" s="211"/>
      <c r="Q213" s="211"/>
      <c r="R213" s="211"/>
      <c r="S213" s="211"/>
      <c r="T213" s="212"/>
      <c r="AT213" s="213" t="s">
        <v>163</v>
      </c>
      <c r="AU213" s="213" t="s">
        <v>86</v>
      </c>
      <c r="AV213" s="13" t="s">
        <v>86</v>
      </c>
      <c r="AW213" s="13" t="s">
        <v>32</v>
      </c>
      <c r="AX213" s="13" t="s">
        <v>84</v>
      </c>
      <c r="AY213" s="213" t="s">
        <v>155</v>
      </c>
    </row>
    <row r="214" spans="1:65" s="2" customFormat="1" ht="33" customHeight="1">
      <c r="A214" s="35"/>
      <c r="B214" s="36"/>
      <c r="C214" s="188" t="s">
        <v>331</v>
      </c>
      <c r="D214" s="188" t="s">
        <v>157</v>
      </c>
      <c r="E214" s="189" t="s">
        <v>796</v>
      </c>
      <c r="F214" s="190" t="s">
        <v>797</v>
      </c>
      <c r="G214" s="191" t="s">
        <v>176</v>
      </c>
      <c r="H214" s="192">
        <v>8</v>
      </c>
      <c r="I214" s="193"/>
      <c r="J214" s="194">
        <f>ROUND(I214*H214,2)</f>
        <v>0</v>
      </c>
      <c r="K214" s="195"/>
      <c r="L214" s="40"/>
      <c r="M214" s="196" t="s">
        <v>1</v>
      </c>
      <c r="N214" s="197" t="s">
        <v>41</v>
      </c>
      <c r="O214" s="72"/>
      <c r="P214" s="198">
        <f>O214*H214</f>
        <v>0</v>
      </c>
      <c r="Q214" s="198">
        <v>0</v>
      </c>
      <c r="R214" s="198">
        <f>Q214*H214</f>
        <v>0</v>
      </c>
      <c r="S214" s="198">
        <v>0</v>
      </c>
      <c r="T214" s="199">
        <f>S214*H214</f>
        <v>0</v>
      </c>
      <c r="U214" s="35"/>
      <c r="V214" s="35"/>
      <c r="W214" s="35"/>
      <c r="X214" s="35"/>
      <c r="Y214" s="35"/>
      <c r="Z214" s="35"/>
      <c r="AA214" s="35"/>
      <c r="AB214" s="35"/>
      <c r="AC214" s="35"/>
      <c r="AD214" s="35"/>
      <c r="AE214" s="35"/>
      <c r="AR214" s="200" t="s">
        <v>255</v>
      </c>
      <c r="AT214" s="200" t="s">
        <v>157</v>
      </c>
      <c r="AU214" s="200" t="s">
        <v>86</v>
      </c>
      <c r="AY214" s="18" t="s">
        <v>155</v>
      </c>
      <c r="BE214" s="201">
        <f>IF(N214="základní",J214,0)</f>
        <v>0</v>
      </c>
      <c r="BF214" s="201">
        <f>IF(N214="snížená",J214,0)</f>
        <v>0</v>
      </c>
      <c r="BG214" s="201">
        <f>IF(N214="zákl. přenesená",J214,0)</f>
        <v>0</v>
      </c>
      <c r="BH214" s="201">
        <f>IF(N214="sníž. přenesená",J214,0)</f>
        <v>0</v>
      </c>
      <c r="BI214" s="201">
        <f>IF(N214="nulová",J214,0)</f>
        <v>0</v>
      </c>
      <c r="BJ214" s="18" t="s">
        <v>84</v>
      </c>
      <c r="BK214" s="201">
        <f>ROUND(I214*H214,2)</f>
        <v>0</v>
      </c>
      <c r="BL214" s="18" t="s">
        <v>255</v>
      </c>
      <c r="BM214" s="200" t="s">
        <v>798</v>
      </c>
    </row>
    <row r="215" spans="2:51" s="13" customFormat="1" ht="12">
      <c r="B215" s="202"/>
      <c r="C215" s="203"/>
      <c r="D215" s="204" t="s">
        <v>163</v>
      </c>
      <c r="E215" s="205" t="s">
        <v>1</v>
      </c>
      <c r="F215" s="206" t="s">
        <v>799</v>
      </c>
      <c r="G215" s="203"/>
      <c r="H215" s="207">
        <v>8</v>
      </c>
      <c r="I215" s="208"/>
      <c r="J215" s="203"/>
      <c r="K215" s="203"/>
      <c r="L215" s="209"/>
      <c r="M215" s="210"/>
      <c r="N215" s="211"/>
      <c r="O215" s="211"/>
      <c r="P215" s="211"/>
      <c r="Q215" s="211"/>
      <c r="R215" s="211"/>
      <c r="S215" s="211"/>
      <c r="T215" s="212"/>
      <c r="AT215" s="213" t="s">
        <v>163</v>
      </c>
      <c r="AU215" s="213" t="s">
        <v>86</v>
      </c>
      <c r="AV215" s="13" t="s">
        <v>86</v>
      </c>
      <c r="AW215" s="13" t="s">
        <v>32</v>
      </c>
      <c r="AX215" s="13" t="s">
        <v>84</v>
      </c>
      <c r="AY215" s="213" t="s">
        <v>155</v>
      </c>
    </row>
    <row r="216" spans="1:65" s="2" customFormat="1" ht="24.15" customHeight="1">
      <c r="A216" s="35"/>
      <c r="B216" s="36"/>
      <c r="C216" s="188" t="s">
        <v>335</v>
      </c>
      <c r="D216" s="188" t="s">
        <v>157</v>
      </c>
      <c r="E216" s="189" t="s">
        <v>800</v>
      </c>
      <c r="F216" s="190" t="s">
        <v>801</v>
      </c>
      <c r="G216" s="191" t="s">
        <v>176</v>
      </c>
      <c r="H216" s="192">
        <v>240</v>
      </c>
      <c r="I216" s="193"/>
      <c r="J216" s="194">
        <f>ROUND(I216*H216,2)</f>
        <v>0</v>
      </c>
      <c r="K216" s="195"/>
      <c r="L216" s="40"/>
      <c r="M216" s="196" t="s">
        <v>1</v>
      </c>
      <c r="N216" s="197" t="s">
        <v>41</v>
      </c>
      <c r="O216" s="72"/>
      <c r="P216" s="198">
        <f>O216*H216</f>
        <v>0</v>
      </c>
      <c r="Q216" s="198">
        <v>0</v>
      </c>
      <c r="R216" s="198">
        <f>Q216*H216</f>
        <v>0</v>
      </c>
      <c r="S216" s="198">
        <v>0</v>
      </c>
      <c r="T216" s="199">
        <f>S216*H216</f>
        <v>0</v>
      </c>
      <c r="U216" s="35"/>
      <c r="V216" s="35"/>
      <c r="W216" s="35"/>
      <c r="X216" s="35"/>
      <c r="Y216" s="35"/>
      <c r="Z216" s="35"/>
      <c r="AA216" s="35"/>
      <c r="AB216" s="35"/>
      <c r="AC216" s="35"/>
      <c r="AD216" s="35"/>
      <c r="AE216" s="35"/>
      <c r="AR216" s="200" t="s">
        <v>255</v>
      </c>
      <c r="AT216" s="200" t="s">
        <v>157</v>
      </c>
      <c r="AU216" s="200" t="s">
        <v>86</v>
      </c>
      <c r="AY216" s="18" t="s">
        <v>155</v>
      </c>
      <c r="BE216" s="201">
        <f>IF(N216="základní",J216,0)</f>
        <v>0</v>
      </c>
      <c r="BF216" s="201">
        <f>IF(N216="snížená",J216,0)</f>
        <v>0</v>
      </c>
      <c r="BG216" s="201">
        <f>IF(N216="zákl. přenesená",J216,0)</f>
        <v>0</v>
      </c>
      <c r="BH216" s="201">
        <f>IF(N216="sníž. přenesená",J216,0)</f>
        <v>0</v>
      </c>
      <c r="BI216" s="201">
        <f>IF(N216="nulová",J216,0)</f>
        <v>0</v>
      </c>
      <c r="BJ216" s="18" t="s">
        <v>84</v>
      </c>
      <c r="BK216" s="201">
        <f>ROUND(I216*H216,2)</f>
        <v>0</v>
      </c>
      <c r="BL216" s="18" t="s">
        <v>255</v>
      </c>
      <c r="BM216" s="200" t="s">
        <v>802</v>
      </c>
    </row>
    <row r="217" spans="2:51" s="13" customFormat="1" ht="12">
      <c r="B217" s="202"/>
      <c r="C217" s="203"/>
      <c r="D217" s="204" t="s">
        <v>163</v>
      </c>
      <c r="E217" s="205" t="s">
        <v>1</v>
      </c>
      <c r="F217" s="206" t="s">
        <v>803</v>
      </c>
      <c r="G217" s="203"/>
      <c r="H217" s="207">
        <v>72</v>
      </c>
      <c r="I217" s="208"/>
      <c r="J217" s="203"/>
      <c r="K217" s="203"/>
      <c r="L217" s="209"/>
      <c r="M217" s="210"/>
      <c r="N217" s="211"/>
      <c r="O217" s="211"/>
      <c r="P217" s="211"/>
      <c r="Q217" s="211"/>
      <c r="R217" s="211"/>
      <c r="S217" s="211"/>
      <c r="T217" s="212"/>
      <c r="AT217" s="213" t="s">
        <v>163</v>
      </c>
      <c r="AU217" s="213" t="s">
        <v>86</v>
      </c>
      <c r="AV217" s="13" t="s">
        <v>86</v>
      </c>
      <c r="AW217" s="13" t="s">
        <v>32</v>
      </c>
      <c r="AX217" s="13" t="s">
        <v>76</v>
      </c>
      <c r="AY217" s="213" t="s">
        <v>155</v>
      </c>
    </row>
    <row r="218" spans="2:51" s="13" customFormat="1" ht="12">
      <c r="B218" s="202"/>
      <c r="C218" s="203"/>
      <c r="D218" s="204" t="s">
        <v>163</v>
      </c>
      <c r="E218" s="205" t="s">
        <v>1</v>
      </c>
      <c r="F218" s="206" t="s">
        <v>804</v>
      </c>
      <c r="G218" s="203"/>
      <c r="H218" s="207">
        <v>72</v>
      </c>
      <c r="I218" s="208"/>
      <c r="J218" s="203"/>
      <c r="K218" s="203"/>
      <c r="L218" s="209"/>
      <c r="M218" s="210"/>
      <c r="N218" s="211"/>
      <c r="O218" s="211"/>
      <c r="P218" s="211"/>
      <c r="Q218" s="211"/>
      <c r="R218" s="211"/>
      <c r="S218" s="211"/>
      <c r="T218" s="212"/>
      <c r="AT218" s="213" t="s">
        <v>163</v>
      </c>
      <c r="AU218" s="213" t="s">
        <v>86</v>
      </c>
      <c r="AV218" s="13" t="s">
        <v>86</v>
      </c>
      <c r="AW218" s="13" t="s">
        <v>32</v>
      </c>
      <c r="AX218" s="13" t="s">
        <v>76</v>
      </c>
      <c r="AY218" s="213" t="s">
        <v>155</v>
      </c>
    </row>
    <row r="219" spans="2:51" s="13" customFormat="1" ht="12">
      <c r="B219" s="202"/>
      <c r="C219" s="203"/>
      <c r="D219" s="204" t="s">
        <v>163</v>
      </c>
      <c r="E219" s="205" t="s">
        <v>1</v>
      </c>
      <c r="F219" s="206" t="s">
        <v>805</v>
      </c>
      <c r="G219" s="203"/>
      <c r="H219" s="207">
        <v>48</v>
      </c>
      <c r="I219" s="208"/>
      <c r="J219" s="203"/>
      <c r="K219" s="203"/>
      <c r="L219" s="209"/>
      <c r="M219" s="210"/>
      <c r="N219" s="211"/>
      <c r="O219" s="211"/>
      <c r="P219" s="211"/>
      <c r="Q219" s="211"/>
      <c r="R219" s="211"/>
      <c r="S219" s="211"/>
      <c r="T219" s="212"/>
      <c r="AT219" s="213" t="s">
        <v>163</v>
      </c>
      <c r="AU219" s="213" t="s">
        <v>86</v>
      </c>
      <c r="AV219" s="13" t="s">
        <v>86</v>
      </c>
      <c r="AW219" s="13" t="s">
        <v>32</v>
      </c>
      <c r="AX219" s="13" t="s">
        <v>76</v>
      </c>
      <c r="AY219" s="213" t="s">
        <v>155</v>
      </c>
    </row>
    <row r="220" spans="2:51" s="13" customFormat="1" ht="12">
      <c r="B220" s="202"/>
      <c r="C220" s="203"/>
      <c r="D220" s="204" t="s">
        <v>163</v>
      </c>
      <c r="E220" s="205" t="s">
        <v>1</v>
      </c>
      <c r="F220" s="206" t="s">
        <v>806</v>
      </c>
      <c r="G220" s="203"/>
      <c r="H220" s="207">
        <v>48</v>
      </c>
      <c r="I220" s="208"/>
      <c r="J220" s="203"/>
      <c r="K220" s="203"/>
      <c r="L220" s="209"/>
      <c r="M220" s="210"/>
      <c r="N220" s="211"/>
      <c r="O220" s="211"/>
      <c r="P220" s="211"/>
      <c r="Q220" s="211"/>
      <c r="R220" s="211"/>
      <c r="S220" s="211"/>
      <c r="T220" s="212"/>
      <c r="AT220" s="213" t="s">
        <v>163</v>
      </c>
      <c r="AU220" s="213" t="s">
        <v>86</v>
      </c>
      <c r="AV220" s="13" t="s">
        <v>86</v>
      </c>
      <c r="AW220" s="13" t="s">
        <v>32</v>
      </c>
      <c r="AX220" s="13" t="s">
        <v>76</v>
      </c>
      <c r="AY220" s="213" t="s">
        <v>155</v>
      </c>
    </row>
    <row r="221" spans="2:51" s="16" customFormat="1" ht="12">
      <c r="B221" s="235"/>
      <c r="C221" s="236"/>
      <c r="D221" s="204" t="s">
        <v>163</v>
      </c>
      <c r="E221" s="237" t="s">
        <v>1</v>
      </c>
      <c r="F221" s="238" t="s">
        <v>206</v>
      </c>
      <c r="G221" s="236"/>
      <c r="H221" s="239">
        <v>240</v>
      </c>
      <c r="I221" s="240"/>
      <c r="J221" s="236"/>
      <c r="K221" s="236"/>
      <c r="L221" s="241"/>
      <c r="M221" s="242"/>
      <c r="N221" s="243"/>
      <c r="O221" s="243"/>
      <c r="P221" s="243"/>
      <c r="Q221" s="243"/>
      <c r="R221" s="243"/>
      <c r="S221" s="243"/>
      <c r="T221" s="244"/>
      <c r="AT221" s="245" t="s">
        <v>163</v>
      </c>
      <c r="AU221" s="245" t="s">
        <v>86</v>
      </c>
      <c r="AV221" s="16" t="s">
        <v>161</v>
      </c>
      <c r="AW221" s="16" t="s">
        <v>32</v>
      </c>
      <c r="AX221" s="16" t="s">
        <v>84</v>
      </c>
      <c r="AY221" s="245" t="s">
        <v>155</v>
      </c>
    </row>
    <row r="222" spans="1:65" s="2" customFormat="1" ht="33" customHeight="1">
      <c r="A222" s="35"/>
      <c r="B222" s="36"/>
      <c r="C222" s="188" t="s">
        <v>339</v>
      </c>
      <c r="D222" s="188" t="s">
        <v>157</v>
      </c>
      <c r="E222" s="189" t="s">
        <v>807</v>
      </c>
      <c r="F222" s="190" t="s">
        <v>808</v>
      </c>
      <c r="G222" s="191" t="s">
        <v>292</v>
      </c>
      <c r="H222" s="192">
        <v>4</v>
      </c>
      <c r="I222" s="193"/>
      <c r="J222" s="194">
        <f>ROUND(I222*H222,2)</f>
        <v>0</v>
      </c>
      <c r="K222" s="195"/>
      <c r="L222" s="40"/>
      <c r="M222" s="196" t="s">
        <v>1</v>
      </c>
      <c r="N222" s="197" t="s">
        <v>41</v>
      </c>
      <c r="O222" s="72"/>
      <c r="P222" s="198">
        <f>O222*H222</f>
        <v>0</v>
      </c>
      <c r="Q222" s="198">
        <v>0</v>
      </c>
      <c r="R222" s="198">
        <f>Q222*H222</f>
        <v>0</v>
      </c>
      <c r="S222" s="198">
        <v>0</v>
      </c>
      <c r="T222" s="199">
        <f>S222*H222</f>
        <v>0</v>
      </c>
      <c r="U222" s="35"/>
      <c r="V222" s="35"/>
      <c r="W222" s="35"/>
      <c r="X222" s="35"/>
      <c r="Y222" s="35"/>
      <c r="Z222" s="35"/>
      <c r="AA222" s="35"/>
      <c r="AB222" s="35"/>
      <c r="AC222" s="35"/>
      <c r="AD222" s="35"/>
      <c r="AE222" s="35"/>
      <c r="AR222" s="200" t="s">
        <v>255</v>
      </c>
      <c r="AT222" s="200" t="s">
        <v>157</v>
      </c>
      <c r="AU222" s="200" t="s">
        <v>86</v>
      </c>
      <c r="AY222" s="18" t="s">
        <v>155</v>
      </c>
      <c r="BE222" s="201">
        <f>IF(N222="základní",J222,0)</f>
        <v>0</v>
      </c>
      <c r="BF222" s="201">
        <f>IF(N222="snížená",J222,0)</f>
        <v>0</v>
      </c>
      <c r="BG222" s="201">
        <f>IF(N222="zákl. přenesená",J222,0)</f>
        <v>0</v>
      </c>
      <c r="BH222" s="201">
        <f>IF(N222="sníž. přenesená",J222,0)</f>
        <v>0</v>
      </c>
      <c r="BI222" s="201">
        <f>IF(N222="nulová",J222,0)</f>
        <v>0</v>
      </c>
      <c r="BJ222" s="18" t="s">
        <v>84</v>
      </c>
      <c r="BK222" s="201">
        <f>ROUND(I222*H222,2)</f>
        <v>0</v>
      </c>
      <c r="BL222" s="18" t="s">
        <v>255</v>
      </c>
      <c r="BM222" s="200" t="s">
        <v>809</v>
      </c>
    </row>
    <row r="223" spans="1:65" s="2" customFormat="1" ht="44.25" customHeight="1">
      <c r="A223" s="35"/>
      <c r="B223" s="36"/>
      <c r="C223" s="188" t="s">
        <v>345</v>
      </c>
      <c r="D223" s="188" t="s">
        <v>157</v>
      </c>
      <c r="E223" s="189" t="s">
        <v>810</v>
      </c>
      <c r="F223" s="190" t="s">
        <v>811</v>
      </c>
      <c r="G223" s="191" t="s">
        <v>292</v>
      </c>
      <c r="H223" s="192">
        <v>1</v>
      </c>
      <c r="I223" s="193"/>
      <c r="J223" s="194">
        <f>ROUND(I223*H223,2)</f>
        <v>0</v>
      </c>
      <c r="K223" s="195"/>
      <c r="L223" s="40"/>
      <c r="M223" s="196" t="s">
        <v>1</v>
      </c>
      <c r="N223" s="197" t="s">
        <v>41</v>
      </c>
      <c r="O223" s="72"/>
      <c r="P223" s="198">
        <f>O223*H223</f>
        <v>0</v>
      </c>
      <c r="Q223" s="198">
        <v>0</v>
      </c>
      <c r="R223" s="198">
        <f>Q223*H223</f>
        <v>0</v>
      </c>
      <c r="S223" s="198">
        <v>0</v>
      </c>
      <c r="T223" s="199">
        <f>S223*H223</f>
        <v>0</v>
      </c>
      <c r="U223" s="35"/>
      <c r="V223" s="35"/>
      <c r="W223" s="35"/>
      <c r="X223" s="35"/>
      <c r="Y223" s="35"/>
      <c r="Z223" s="35"/>
      <c r="AA223" s="35"/>
      <c r="AB223" s="35"/>
      <c r="AC223" s="35"/>
      <c r="AD223" s="35"/>
      <c r="AE223" s="35"/>
      <c r="AR223" s="200" t="s">
        <v>255</v>
      </c>
      <c r="AT223" s="200" t="s">
        <v>157</v>
      </c>
      <c r="AU223" s="200" t="s">
        <v>86</v>
      </c>
      <c r="AY223" s="18" t="s">
        <v>155</v>
      </c>
      <c r="BE223" s="201">
        <f>IF(N223="základní",J223,0)</f>
        <v>0</v>
      </c>
      <c r="BF223" s="201">
        <f>IF(N223="snížená",J223,0)</f>
        <v>0</v>
      </c>
      <c r="BG223" s="201">
        <f>IF(N223="zákl. přenesená",J223,0)</f>
        <v>0</v>
      </c>
      <c r="BH223" s="201">
        <f>IF(N223="sníž. přenesená",J223,0)</f>
        <v>0</v>
      </c>
      <c r="BI223" s="201">
        <f>IF(N223="nulová",J223,0)</f>
        <v>0</v>
      </c>
      <c r="BJ223" s="18" t="s">
        <v>84</v>
      </c>
      <c r="BK223" s="201">
        <f>ROUND(I223*H223,2)</f>
        <v>0</v>
      </c>
      <c r="BL223" s="18" t="s">
        <v>255</v>
      </c>
      <c r="BM223" s="200" t="s">
        <v>812</v>
      </c>
    </row>
    <row r="224" spans="1:65" s="2" customFormat="1" ht="37.8" customHeight="1">
      <c r="A224" s="35"/>
      <c r="B224" s="36"/>
      <c r="C224" s="188" t="s">
        <v>353</v>
      </c>
      <c r="D224" s="188" t="s">
        <v>157</v>
      </c>
      <c r="E224" s="189" t="s">
        <v>813</v>
      </c>
      <c r="F224" s="190" t="s">
        <v>814</v>
      </c>
      <c r="G224" s="191" t="s">
        <v>292</v>
      </c>
      <c r="H224" s="192">
        <v>1</v>
      </c>
      <c r="I224" s="193"/>
      <c r="J224" s="194">
        <f>ROUND(I224*H224,2)</f>
        <v>0</v>
      </c>
      <c r="K224" s="195"/>
      <c r="L224" s="40"/>
      <c r="M224" s="196" t="s">
        <v>1</v>
      </c>
      <c r="N224" s="197" t="s">
        <v>41</v>
      </c>
      <c r="O224" s="72"/>
      <c r="P224" s="198">
        <f>O224*H224</f>
        <v>0</v>
      </c>
      <c r="Q224" s="198">
        <v>0</v>
      </c>
      <c r="R224" s="198">
        <f>Q224*H224</f>
        <v>0</v>
      </c>
      <c r="S224" s="198">
        <v>0</v>
      </c>
      <c r="T224" s="199">
        <f>S224*H224</f>
        <v>0</v>
      </c>
      <c r="U224" s="35"/>
      <c r="V224" s="35"/>
      <c r="W224" s="35"/>
      <c r="X224" s="35"/>
      <c r="Y224" s="35"/>
      <c r="Z224" s="35"/>
      <c r="AA224" s="35"/>
      <c r="AB224" s="35"/>
      <c r="AC224" s="35"/>
      <c r="AD224" s="35"/>
      <c r="AE224" s="35"/>
      <c r="AR224" s="200" t="s">
        <v>255</v>
      </c>
      <c r="AT224" s="200" t="s">
        <v>157</v>
      </c>
      <c r="AU224" s="200" t="s">
        <v>86</v>
      </c>
      <c r="AY224" s="18" t="s">
        <v>155</v>
      </c>
      <c r="BE224" s="201">
        <f>IF(N224="základní",J224,0)</f>
        <v>0</v>
      </c>
      <c r="BF224" s="201">
        <f>IF(N224="snížená",J224,0)</f>
        <v>0</v>
      </c>
      <c r="BG224" s="201">
        <f>IF(N224="zákl. přenesená",J224,0)</f>
        <v>0</v>
      </c>
      <c r="BH224" s="201">
        <f>IF(N224="sníž. přenesená",J224,0)</f>
        <v>0</v>
      </c>
      <c r="BI224" s="201">
        <f>IF(N224="nulová",J224,0)</f>
        <v>0</v>
      </c>
      <c r="BJ224" s="18" t="s">
        <v>84</v>
      </c>
      <c r="BK224" s="201">
        <f>ROUND(I224*H224,2)</f>
        <v>0</v>
      </c>
      <c r="BL224" s="18" t="s">
        <v>255</v>
      </c>
      <c r="BM224" s="200" t="s">
        <v>815</v>
      </c>
    </row>
    <row r="225" spans="1:65" s="2" customFormat="1" ht="24.15" customHeight="1">
      <c r="A225" s="35"/>
      <c r="B225" s="36"/>
      <c r="C225" s="188" t="s">
        <v>358</v>
      </c>
      <c r="D225" s="188" t="s">
        <v>157</v>
      </c>
      <c r="E225" s="189" t="s">
        <v>816</v>
      </c>
      <c r="F225" s="190" t="s">
        <v>817</v>
      </c>
      <c r="G225" s="191" t="s">
        <v>382</v>
      </c>
      <c r="H225" s="246"/>
      <c r="I225" s="193"/>
      <c r="J225" s="194">
        <f>ROUND(I225*H225,2)</f>
        <v>0</v>
      </c>
      <c r="K225" s="195"/>
      <c r="L225" s="40"/>
      <c r="M225" s="196" t="s">
        <v>1</v>
      </c>
      <c r="N225" s="197" t="s">
        <v>41</v>
      </c>
      <c r="O225" s="72"/>
      <c r="P225" s="198">
        <f>O225*H225</f>
        <v>0</v>
      </c>
      <c r="Q225" s="198">
        <v>0</v>
      </c>
      <c r="R225" s="198">
        <f>Q225*H225</f>
        <v>0</v>
      </c>
      <c r="S225" s="198">
        <v>0</v>
      </c>
      <c r="T225" s="199">
        <f>S225*H225</f>
        <v>0</v>
      </c>
      <c r="U225" s="35"/>
      <c r="V225" s="35"/>
      <c r="W225" s="35"/>
      <c r="X225" s="35"/>
      <c r="Y225" s="35"/>
      <c r="Z225" s="35"/>
      <c r="AA225" s="35"/>
      <c r="AB225" s="35"/>
      <c r="AC225" s="35"/>
      <c r="AD225" s="35"/>
      <c r="AE225" s="35"/>
      <c r="AR225" s="200" t="s">
        <v>255</v>
      </c>
      <c r="AT225" s="200" t="s">
        <v>157</v>
      </c>
      <c r="AU225" s="200" t="s">
        <v>86</v>
      </c>
      <c r="AY225" s="18" t="s">
        <v>155</v>
      </c>
      <c r="BE225" s="201">
        <f>IF(N225="základní",J225,0)</f>
        <v>0</v>
      </c>
      <c r="BF225" s="201">
        <f>IF(N225="snížená",J225,0)</f>
        <v>0</v>
      </c>
      <c r="BG225" s="201">
        <f>IF(N225="zákl. přenesená",J225,0)</f>
        <v>0</v>
      </c>
      <c r="BH225" s="201">
        <f>IF(N225="sníž. přenesená",J225,0)</f>
        <v>0</v>
      </c>
      <c r="BI225" s="201">
        <f>IF(N225="nulová",J225,0)</f>
        <v>0</v>
      </c>
      <c r="BJ225" s="18" t="s">
        <v>84</v>
      </c>
      <c r="BK225" s="201">
        <f>ROUND(I225*H225,2)</f>
        <v>0</v>
      </c>
      <c r="BL225" s="18" t="s">
        <v>255</v>
      </c>
      <c r="BM225" s="200" t="s">
        <v>818</v>
      </c>
    </row>
    <row r="226" spans="2:63" s="12" customFormat="1" ht="22.8" customHeight="1">
      <c r="B226" s="172"/>
      <c r="C226" s="173"/>
      <c r="D226" s="174" t="s">
        <v>75</v>
      </c>
      <c r="E226" s="186" t="s">
        <v>819</v>
      </c>
      <c r="F226" s="186" t="s">
        <v>820</v>
      </c>
      <c r="G226" s="173"/>
      <c r="H226" s="173"/>
      <c r="I226" s="176"/>
      <c r="J226" s="187">
        <f>BK226</f>
        <v>0</v>
      </c>
      <c r="K226" s="173"/>
      <c r="L226" s="178"/>
      <c r="M226" s="179"/>
      <c r="N226" s="180"/>
      <c r="O226" s="180"/>
      <c r="P226" s="181">
        <f>SUM(P227:P237)</f>
        <v>0</v>
      </c>
      <c r="Q226" s="180"/>
      <c r="R226" s="181">
        <f>SUM(R227:R237)</f>
        <v>0</v>
      </c>
      <c r="S226" s="180"/>
      <c r="T226" s="182">
        <f>SUM(T227:T237)</f>
        <v>0</v>
      </c>
      <c r="AR226" s="183" t="s">
        <v>86</v>
      </c>
      <c r="AT226" s="184" t="s">
        <v>75</v>
      </c>
      <c r="AU226" s="184" t="s">
        <v>84</v>
      </c>
      <c r="AY226" s="183" t="s">
        <v>155</v>
      </c>
      <c r="BK226" s="185">
        <f>SUM(BK227:BK237)</f>
        <v>0</v>
      </c>
    </row>
    <row r="227" spans="1:65" s="2" customFormat="1" ht="33" customHeight="1">
      <c r="A227" s="35"/>
      <c r="B227" s="36"/>
      <c r="C227" s="188" t="s">
        <v>364</v>
      </c>
      <c r="D227" s="188" t="s">
        <v>157</v>
      </c>
      <c r="E227" s="189" t="s">
        <v>821</v>
      </c>
      <c r="F227" s="190" t="s">
        <v>822</v>
      </c>
      <c r="G227" s="191" t="s">
        <v>160</v>
      </c>
      <c r="H227" s="192">
        <v>865</v>
      </c>
      <c r="I227" s="193"/>
      <c r="J227" s="194">
        <f>ROUND(I227*H227,2)</f>
        <v>0</v>
      </c>
      <c r="K227" s="195"/>
      <c r="L227" s="40"/>
      <c r="M227" s="196" t="s">
        <v>1</v>
      </c>
      <c r="N227" s="197" t="s">
        <v>41</v>
      </c>
      <c r="O227" s="72"/>
      <c r="P227" s="198">
        <f>O227*H227</f>
        <v>0</v>
      </c>
      <c r="Q227" s="198">
        <v>0</v>
      </c>
      <c r="R227" s="198">
        <f>Q227*H227</f>
        <v>0</v>
      </c>
      <c r="S227" s="198">
        <v>0</v>
      </c>
      <c r="T227" s="199">
        <f>S227*H227</f>
        <v>0</v>
      </c>
      <c r="U227" s="35"/>
      <c r="V227" s="35"/>
      <c r="W227" s="35"/>
      <c r="X227" s="35"/>
      <c r="Y227" s="35"/>
      <c r="Z227" s="35"/>
      <c r="AA227" s="35"/>
      <c r="AB227" s="35"/>
      <c r="AC227" s="35"/>
      <c r="AD227" s="35"/>
      <c r="AE227" s="35"/>
      <c r="AR227" s="200" t="s">
        <v>255</v>
      </c>
      <c r="AT227" s="200" t="s">
        <v>157</v>
      </c>
      <c r="AU227" s="200" t="s">
        <v>86</v>
      </c>
      <c r="AY227" s="18" t="s">
        <v>155</v>
      </c>
      <c r="BE227" s="201">
        <f>IF(N227="základní",J227,0)</f>
        <v>0</v>
      </c>
      <c r="BF227" s="201">
        <f>IF(N227="snížená",J227,0)</f>
        <v>0</v>
      </c>
      <c r="BG227" s="201">
        <f>IF(N227="zákl. přenesená",J227,0)</f>
        <v>0</v>
      </c>
      <c r="BH227" s="201">
        <f>IF(N227="sníž. přenesená",J227,0)</f>
        <v>0</v>
      </c>
      <c r="BI227" s="201">
        <f>IF(N227="nulová",J227,0)</f>
        <v>0</v>
      </c>
      <c r="BJ227" s="18" t="s">
        <v>84</v>
      </c>
      <c r="BK227" s="201">
        <f>ROUND(I227*H227,2)</f>
        <v>0</v>
      </c>
      <c r="BL227" s="18" t="s">
        <v>255</v>
      </c>
      <c r="BM227" s="200" t="s">
        <v>823</v>
      </c>
    </row>
    <row r="228" spans="2:51" s="13" customFormat="1" ht="12">
      <c r="B228" s="202"/>
      <c r="C228" s="203"/>
      <c r="D228" s="204" t="s">
        <v>163</v>
      </c>
      <c r="E228" s="205" t="s">
        <v>1</v>
      </c>
      <c r="F228" s="206" t="s">
        <v>824</v>
      </c>
      <c r="G228" s="203"/>
      <c r="H228" s="207">
        <v>865</v>
      </c>
      <c r="I228" s="208"/>
      <c r="J228" s="203"/>
      <c r="K228" s="203"/>
      <c r="L228" s="209"/>
      <c r="M228" s="210"/>
      <c r="N228" s="211"/>
      <c r="O228" s="211"/>
      <c r="P228" s="211"/>
      <c r="Q228" s="211"/>
      <c r="R228" s="211"/>
      <c r="S228" s="211"/>
      <c r="T228" s="212"/>
      <c r="AT228" s="213" t="s">
        <v>163</v>
      </c>
      <c r="AU228" s="213" t="s">
        <v>86</v>
      </c>
      <c r="AV228" s="13" t="s">
        <v>86</v>
      </c>
      <c r="AW228" s="13" t="s">
        <v>32</v>
      </c>
      <c r="AX228" s="13" t="s">
        <v>84</v>
      </c>
      <c r="AY228" s="213" t="s">
        <v>155</v>
      </c>
    </row>
    <row r="229" spans="1:65" s="2" customFormat="1" ht="16.5" customHeight="1">
      <c r="A229" s="35"/>
      <c r="B229" s="36"/>
      <c r="C229" s="188" t="s">
        <v>373</v>
      </c>
      <c r="D229" s="188" t="s">
        <v>157</v>
      </c>
      <c r="E229" s="189" t="s">
        <v>825</v>
      </c>
      <c r="F229" s="190" t="s">
        <v>826</v>
      </c>
      <c r="G229" s="191" t="s">
        <v>300</v>
      </c>
      <c r="H229" s="192">
        <v>1</v>
      </c>
      <c r="I229" s="193"/>
      <c r="J229" s="194">
        <f>ROUND(I229*H229,2)</f>
        <v>0</v>
      </c>
      <c r="K229" s="195"/>
      <c r="L229" s="40"/>
      <c r="M229" s="196" t="s">
        <v>1</v>
      </c>
      <c r="N229" s="197" t="s">
        <v>41</v>
      </c>
      <c r="O229" s="72"/>
      <c r="P229" s="198">
        <f>O229*H229</f>
        <v>0</v>
      </c>
      <c r="Q229" s="198">
        <v>0</v>
      </c>
      <c r="R229" s="198">
        <f>Q229*H229</f>
        <v>0</v>
      </c>
      <c r="S229" s="198">
        <v>0</v>
      </c>
      <c r="T229" s="199">
        <f>S229*H229</f>
        <v>0</v>
      </c>
      <c r="U229" s="35"/>
      <c r="V229" s="35"/>
      <c r="W229" s="35"/>
      <c r="X229" s="35"/>
      <c r="Y229" s="35"/>
      <c r="Z229" s="35"/>
      <c r="AA229" s="35"/>
      <c r="AB229" s="35"/>
      <c r="AC229" s="35"/>
      <c r="AD229" s="35"/>
      <c r="AE229" s="35"/>
      <c r="AR229" s="200" t="s">
        <v>255</v>
      </c>
      <c r="AT229" s="200" t="s">
        <v>157</v>
      </c>
      <c r="AU229" s="200" t="s">
        <v>86</v>
      </c>
      <c r="AY229" s="18" t="s">
        <v>155</v>
      </c>
      <c r="BE229" s="201">
        <f>IF(N229="základní",J229,0)</f>
        <v>0</v>
      </c>
      <c r="BF229" s="201">
        <f>IF(N229="snížená",J229,0)</f>
        <v>0</v>
      </c>
      <c r="BG229" s="201">
        <f>IF(N229="zákl. přenesená",J229,0)</f>
        <v>0</v>
      </c>
      <c r="BH229" s="201">
        <f>IF(N229="sníž. přenesená",J229,0)</f>
        <v>0</v>
      </c>
      <c r="BI229" s="201">
        <f>IF(N229="nulová",J229,0)</f>
        <v>0</v>
      </c>
      <c r="BJ229" s="18" t="s">
        <v>84</v>
      </c>
      <c r="BK229" s="201">
        <f>ROUND(I229*H229,2)</f>
        <v>0</v>
      </c>
      <c r="BL229" s="18" t="s">
        <v>255</v>
      </c>
      <c r="BM229" s="200" t="s">
        <v>827</v>
      </c>
    </row>
    <row r="230" spans="1:65" s="2" customFormat="1" ht="21.75" customHeight="1">
      <c r="A230" s="35"/>
      <c r="B230" s="36"/>
      <c r="C230" s="188" t="s">
        <v>380</v>
      </c>
      <c r="D230" s="188" t="s">
        <v>157</v>
      </c>
      <c r="E230" s="189" t="s">
        <v>828</v>
      </c>
      <c r="F230" s="190" t="s">
        <v>829</v>
      </c>
      <c r="G230" s="191" t="s">
        <v>176</v>
      </c>
      <c r="H230" s="192">
        <v>929.956</v>
      </c>
      <c r="I230" s="193"/>
      <c r="J230" s="194">
        <f>ROUND(I230*H230,2)</f>
        <v>0</v>
      </c>
      <c r="K230" s="195"/>
      <c r="L230" s="40"/>
      <c r="M230" s="196" t="s">
        <v>1</v>
      </c>
      <c r="N230" s="197" t="s">
        <v>41</v>
      </c>
      <c r="O230" s="72"/>
      <c r="P230" s="198">
        <f>O230*H230</f>
        <v>0</v>
      </c>
      <c r="Q230" s="198">
        <v>0</v>
      </c>
      <c r="R230" s="198">
        <f>Q230*H230</f>
        <v>0</v>
      </c>
      <c r="S230" s="198">
        <v>0</v>
      </c>
      <c r="T230" s="199">
        <f>S230*H230</f>
        <v>0</v>
      </c>
      <c r="U230" s="35"/>
      <c r="V230" s="35"/>
      <c r="W230" s="35"/>
      <c r="X230" s="35"/>
      <c r="Y230" s="35"/>
      <c r="Z230" s="35"/>
      <c r="AA230" s="35"/>
      <c r="AB230" s="35"/>
      <c r="AC230" s="35"/>
      <c r="AD230" s="35"/>
      <c r="AE230" s="35"/>
      <c r="AR230" s="200" t="s">
        <v>255</v>
      </c>
      <c r="AT230" s="200" t="s">
        <v>157</v>
      </c>
      <c r="AU230" s="200" t="s">
        <v>86</v>
      </c>
      <c r="AY230" s="18" t="s">
        <v>155</v>
      </c>
      <c r="BE230" s="201">
        <f>IF(N230="základní",J230,0)</f>
        <v>0</v>
      </c>
      <c r="BF230" s="201">
        <f>IF(N230="snížená",J230,0)</f>
        <v>0</v>
      </c>
      <c r="BG230" s="201">
        <f>IF(N230="zákl. přenesená",J230,0)</f>
        <v>0</v>
      </c>
      <c r="BH230" s="201">
        <f>IF(N230="sníž. přenesená",J230,0)</f>
        <v>0</v>
      </c>
      <c r="BI230" s="201">
        <f>IF(N230="nulová",J230,0)</f>
        <v>0</v>
      </c>
      <c r="BJ230" s="18" t="s">
        <v>84</v>
      </c>
      <c r="BK230" s="201">
        <f>ROUND(I230*H230,2)</f>
        <v>0</v>
      </c>
      <c r="BL230" s="18" t="s">
        <v>255</v>
      </c>
      <c r="BM230" s="200" t="s">
        <v>830</v>
      </c>
    </row>
    <row r="231" spans="2:51" s="13" customFormat="1" ht="30.6">
      <c r="B231" s="202"/>
      <c r="C231" s="203"/>
      <c r="D231" s="204" t="s">
        <v>163</v>
      </c>
      <c r="E231" s="205" t="s">
        <v>1</v>
      </c>
      <c r="F231" s="206" t="s">
        <v>831</v>
      </c>
      <c r="G231" s="203"/>
      <c r="H231" s="207">
        <v>413.216</v>
      </c>
      <c r="I231" s="208"/>
      <c r="J231" s="203"/>
      <c r="K231" s="203"/>
      <c r="L231" s="209"/>
      <c r="M231" s="210"/>
      <c r="N231" s="211"/>
      <c r="O231" s="211"/>
      <c r="P231" s="211"/>
      <c r="Q231" s="211"/>
      <c r="R231" s="211"/>
      <c r="S231" s="211"/>
      <c r="T231" s="212"/>
      <c r="AT231" s="213" t="s">
        <v>163</v>
      </c>
      <c r="AU231" s="213" t="s">
        <v>86</v>
      </c>
      <c r="AV231" s="13" t="s">
        <v>86</v>
      </c>
      <c r="AW231" s="13" t="s">
        <v>32</v>
      </c>
      <c r="AX231" s="13" t="s">
        <v>76</v>
      </c>
      <c r="AY231" s="213" t="s">
        <v>155</v>
      </c>
    </row>
    <row r="232" spans="2:51" s="13" customFormat="1" ht="12">
      <c r="B232" s="202"/>
      <c r="C232" s="203"/>
      <c r="D232" s="204" t="s">
        <v>163</v>
      </c>
      <c r="E232" s="205" t="s">
        <v>1</v>
      </c>
      <c r="F232" s="206" t="s">
        <v>832</v>
      </c>
      <c r="G232" s="203"/>
      <c r="H232" s="207">
        <v>162</v>
      </c>
      <c r="I232" s="208"/>
      <c r="J232" s="203"/>
      <c r="K232" s="203"/>
      <c r="L232" s="209"/>
      <c r="M232" s="210"/>
      <c r="N232" s="211"/>
      <c r="O232" s="211"/>
      <c r="P232" s="211"/>
      <c r="Q232" s="211"/>
      <c r="R232" s="211"/>
      <c r="S232" s="211"/>
      <c r="T232" s="212"/>
      <c r="AT232" s="213" t="s">
        <v>163</v>
      </c>
      <c r="AU232" s="213" t="s">
        <v>86</v>
      </c>
      <c r="AV232" s="13" t="s">
        <v>86</v>
      </c>
      <c r="AW232" s="13" t="s">
        <v>32</v>
      </c>
      <c r="AX232" s="13" t="s">
        <v>76</v>
      </c>
      <c r="AY232" s="213" t="s">
        <v>155</v>
      </c>
    </row>
    <row r="233" spans="2:51" s="13" customFormat="1" ht="20.4">
      <c r="B233" s="202"/>
      <c r="C233" s="203"/>
      <c r="D233" s="204" t="s">
        <v>163</v>
      </c>
      <c r="E233" s="205" t="s">
        <v>1</v>
      </c>
      <c r="F233" s="206" t="s">
        <v>833</v>
      </c>
      <c r="G233" s="203"/>
      <c r="H233" s="207">
        <v>240.54</v>
      </c>
      <c r="I233" s="208"/>
      <c r="J233" s="203"/>
      <c r="K233" s="203"/>
      <c r="L233" s="209"/>
      <c r="M233" s="210"/>
      <c r="N233" s="211"/>
      <c r="O233" s="211"/>
      <c r="P233" s="211"/>
      <c r="Q233" s="211"/>
      <c r="R233" s="211"/>
      <c r="S233" s="211"/>
      <c r="T233" s="212"/>
      <c r="AT233" s="213" t="s">
        <v>163</v>
      </c>
      <c r="AU233" s="213" t="s">
        <v>86</v>
      </c>
      <c r="AV233" s="13" t="s">
        <v>86</v>
      </c>
      <c r="AW233" s="13" t="s">
        <v>32</v>
      </c>
      <c r="AX233" s="13" t="s">
        <v>76</v>
      </c>
      <c r="AY233" s="213" t="s">
        <v>155</v>
      </c>
    </row>
    <row r="234" spans="2:51" s="13" customFormat="1" ht="12">
      <c r="B234" s="202"/>
      <c r="C234" s="203"/>
      <c r="D234" s="204" t="s">
        <v>163</v>
      </c>
      <c r="E234" s="205" t="s">
        <v>1</v>
      </c>
      <c r="F234" s="206" t="s">
        <v>834</v>
      </c>
      <c r="G234" s="203"/>
      <c r="H234" s="207">
        <v>52.2</v>
      </c>
      <c r="I234" s="208"/>
      <c r="J234" s="203"/>
      <c r="K234" s="203"/>
      <c r="L234" s="209"/>
      <c r="M234" s="210"/>
      <c r="N234" s="211"/>
      <c r="O234" s="211"/>
      <c r="P234" s="211"/>
      <c r="Q234" s="211"/>
      <c r="R234" s="211"/>
      <c r="S234" s="211"/>
      <c r="T234" s="212"/>
      <c r="AT234" s="213" t="s">
        <v>163</v>
      </c>
      <c r="AU234" s="213" t="s">
        <v>86</v>
      </c>
      <c r="AV234" s="13" t="s">
        <v>86</v>
      </c>
      <c r="AW234" s="13" t="s">
        <v>32</v>
      </c>
      <c r="AX234" s="13" t="s">
        <v>76</v>
      </c>
      <c r="AY234" s="213" t="s">
        <v>155</v>
      </c>
    </row>
    <row r="235" spans="2:51" s="13" customFormat="1" ht="12">
      <c r="B235" s="202"/>
      <c r="C235" s="203"/>
      <c r="D235" s="204" t="s">
        <v>163</v>
      </c>
      <c r="E235" s="205" t="s">
        <v>1</v>
      </c>
      <c r="F235" s="206" t="s">
        <v>835</v>
      </c>
      <c r="G235" s="203"/>
      <c r="H235" s="207">
        <v>62</v>
      </c>
      <c r="I235" s="208"/>
      <c r="J235" s="203"/>
      <c r="K235" s="203"/>
      <c r="L235" s="209"/>
      <c r="M235" s="210"/>
      <c r="N235" s="211"/>
      <c r="O235" s="211"/>
      <c r="P235" s="211"/>
      <c r="Q235" s="211"/>
      <c r="R235" s="211"/>
      <c r="S235" s="211"/>
      <c r="T235" s="212"/>
      <c r="AT235" s="213" t="s">
        <v>163</v>
      </c>
      <c r="AU235" s="213" t="s">
        <v>86</v>
      </c>
      <c r="AV235" s="13" t="s">
        <v>86</v>
      </c>
      <c r="AW235" s="13" t="s">
        <v>32</v>
      </c>
      <c r="AX235" s="13" t="s">
        <v>76</v>
      </c>
      <c r="AY235" s="213" t="s">
        <v>155</v>
      </c>
    </row>
    <row r="236" spans="2:51" s="16" customFormat="1" ht="12">
      <c r="B236" s="235"/>
      <c r="C236" s="236"/>
      <c r="D236" s="204" t="s">
        <v>163</v>
      </c>
      <c r="E236" s="237" t="s">
        <v>1</v>
      </c>
      <c r="F236" s="238" t="s">
        <v>206</v>
      </c>
      <c r="G236" s="236"/>
      <c r="H236" s="239">
        <v>929.956</v>
      </c>
      <c r="I236" s="240"/>
      <c r="J236" s="236"/>
      <c r="K236" s="236"/>
      <c r="L236" s="241"/>
      <c r="M236" s="242"/>
      <c r="N236" s="243"/>
      <c r="O236" s="243"/>
      <c r="P236" s="243"/>
      <c r="Q236" s="243"/>
      <c r="R236" s="243"/>
      <c r="S236" s="243"/>
      <c r="T236" s="244"/>
      <c r="AT236" s="245" t="s">
        <v>163</v>
      </c>
      <c r="AU236" s="245" t="s">
        <v>86</v>
      </c>
      <c r="AV236" s="16" t="s">
        <v>161</v>
      </c>
      <c r="AW236" s="16" t="s">
        <v>32</v>
      </c>
      <c r="AX236" s="16" t="s">
        <v>84</v>
      </c>
      <c r="AY236" s="245" t="s">
        <v>155</v>
      </c>
    </row>
    <row r="237" spans="1:65" s="2" customFormat="1" ht="24.15" customHeight="1">
      <c r="A237" s="35"/>
      <c r="B237" s="36"/>
      <c r="C237" s="188" t="s">
        <v>386</v>
      </c>
      <c r="D237" s="188" t="s">
        <v>157</v>
      </c>
      <c r="E237" s="189" t="s">
        <v>836</v>
      </c>
      <c r="F237" s="190" t="s">
        <v>837</v>
      </c>
      <c r="G237" s="191" t="s">
        <v>382</v>
      </c>
      <c r="H237" s="246"/>
      <c r="I237" s="193"/>
      <c r="J237" s="194">
        <f>ROUND(I237*H237,2)</f>
        <v>0</v>
      </c>
      <c r="K237" s="195"/>
      <c r="L237" s="40"/>
      <c r="M237" s="196" t="s">
        <v>1</v>
      </c>
      <c r="N237" s="197" t="s">
        <v>41</v>
      </c>
      <c r="O237" s="72"/>
      <c r="P237" s="198">
        <f>O237*H237</f>
        <v>0</v>
      </c>
      <c r="Q237" s="198">
        <v>0</v>
      </c>
      <c r="R237" s="198">
        <f>Q237*H237</f>
        <v>0</v>
      </c>
      <c r="S237" s="198">
        <v>0</v>
      </c>
      <c r="T237" s="199">
        <f>S237*H237</f>
        <v>0</v>
      </c>
      <c r="U237" s="35"/>
      <c r="V237" s="35"/>
      <c r="W237" s="35"/>
      <c r="X237" s="35"/>
      <c r="Y237" s="35"/>
      <c r="Z237" s="35"/>
      <c r="AA237" s="35"/>
      <c r="AB237" s="35"/>
      <c r="AC237" s="35"/>
      <c r="AD237" s="35"/>
      <c r="AE237" s="35"/>
      <c r="AR237" s="200" t="s">
        <v>255</v>
      </c>
      <c r="AT237" s="200" t="s">
        <v>157</v>
      </c>
      <c r="AU237" s="200" t="s">
        <v>86</v>
      </c>
      <c r="AY237" s="18" t="s">
        <v>155</v>
      </c>
      <c r="BE237" s="201">
        <f>IF(N237="základní",J237,0)</f>
        <v>0</v>
      </c>
      <c r="BF237" s="201">
        <f>IF(N237="snížená",J237,0)</f>
        <v>0</v>
      </c>
      <c r="BG237" s="201">
        <f>IF(N237="zákl. přenesená",J237,0)</f>
        <v>0</v>
      </c>
      <c r="BH237" s="201">
        <f>IF(N237="sníž. přenesená",J237,0)</f>
        <v>0</v>
      </c>
      <c r="BI237" s="201">
        <f>IF(N237="nulová",J237,0)</f>
        <v>0</v>
      </c>
      <c r="BJ237" s="18" t="s">
        <v>84</v>
      </c>
      <c r="BK237" s="201">
        <f>ROUND(I237*H237,2)</f>
        <v>0</v>
      </c>
      <c r="BL237" s="18" t="s">
        <v>255</v>
      </c>
      <c r="BM237" s="200" t="s">
        <v>838</v>
      </c>
    </row>
    <row r="238" spans="2:63" s="12" customFormat="1" ht="22.8" customHeight="1">
      <c r="B238" s="172"/>
      <c r="C238" s="173"/>
      <c r="D238" s="174" t="s">
        <v>75</v>
      </c>
      <c r="E238" s="186" t="s">
        <v>839</v>
      </c>
      <c r="F238" s="186" t="s">
        <v>840</v>
      </c>
      <c r="G238" s="173"/>
      <c r="H238" s="173"/>
      <c r="I238" s="176"/>
      <c r="J238" s="187">
        <f>BK238</f>
        <v>0</v>
      </c>
      <c r="K238" s="173"/>
      <c r="L238" s="178"/>
      <c r="M238" s="179"/>
      <c r="N238" s="180"/>
      <c r="O238" s="180"/>
      <c r="P238" s="181">
        <f>SUM(P239:P247)</f>
        <v>0</v>
      </c>
      <c r="Q238" s="180"/>
      <c r="R238" s="181">
        <f>SUM(R239:R247)</f>
        <v>0</v>
      </c>
      <c r="S238" s="180"/>
      <c r="T238" s="182">
        <f>SUM(T239:T247)</f>
        <v>0</v>
      </c>
      <c r="AR238" s="183" t="s">
        <v>86</v>
      </c>
      <c r="AT238" s="184" t="s">
        <v>75</v>
      </c>
      <c r="AU238" s="184" t="s">
        <v>84</v>
      </c>
      <c r="AY238" s="183" t="s">
        <v>155</v>
      </c>
      <c r="BK238" s="185">
        <f>SUM(BK239:BK247)</f>
        <v>0</v>
      </c>
    </row>
    <row r="239" spans="1:65" s="2" customFormat="1" ht="33" customHeight="1">
      <c r="A239" s="35"/>
      <c r="B239" s="36"/>
      <c r="C239" s="188" t="s">
        <v>391</v>
      </c>
      <c r="D239" s="188" t="s">
        <v>157</v>
      </c>
      <c r="E239" s="189" t="s">
        <v>841</v>
      </c>
      <c r="F239" s="190" t="s">
        <v>842</v>
      </c>
      <c r="G239" s="191" t="s">
        <v>300</v>
      </c>
      <c r="H239" s="192">
        <v>2</v>
      </c>
      <c r="I239" s="193"/>
      <c r="J239" s="194">
        <f aca="true" t="shared" si="0" ref="J239:J247">ROUND(I239*H239,2)</f>
        <v>0</v>
      </c>
      <c r="K239" s="195"/>
      <c r="L239" s="40"/>
      <c r="M239" s="196" t="s">
        <v>1</v>
      </c>
      <c r="N239" s="197" t="s">
        <v>41</v>
      </c>
      <c r="O239" s="72"/>
      <c r="P239" s="198">
        <f aca="true" t="shared" si="1" ref="P239:P247">O239*H239</f>
        <v>0</v>
      </c>
      <c r="Q239" s="198">
        <v>0</v>
      </c>
      <c r="R239" s="198">
        <f aca="true" t="shared" si="2" ref="R239:R247">Q239*H239</f>
        <v>0</v>
      </c>
      <c r="S239" s="198">
        <v>0</v>
      </c>
      <c r="T239" s="199">
        <f aca="true" t="shared" si="3" ref="T239:T247">S239*H239</f>
        <v>0</v>
      </c>
      <c r="U239" s="35"/>
      <c r="V239" s="35"/>
      <c r="W239" s="35"/>
      <c r="X239" s="35"/>
      <c r="Y239" s="35"/>
      <c r="Z239" s="35"/>
      <c r="AA239" s="35"/>
      <c r="AB239" s="35"/>
      <c r="AC239" s="35"/>
      <c r="AD239" s="35"/>
      <c r="AE239" s="35"/>
      <c r="AR239" s="200" t="s">
        <v>255</v>
      </c>
      <c r="AT239" s="200" t="s">
        <v>157</v>
      </c>
      <c r="AU239" s="200" t="s">
        <v>86</v>
      </c>
      <c r="AY239" s="18" t="s">
        <v>155</v>
      </c>
      <c r="BE239" s="201">
        <f aca="true" t="shared" si="4" ref="BE239:BE247">IF(N239="základní",J239,0)</f>
        <v>0</v>
      </c>
      <c r="BF239" s="201">
        <f aca="true" t="shared" si="5" ref="BF239:BF247">IF(N239="snížená",J239,0)</f>
        <v>0</v>
      </c>
      <c r="BG239" s="201">
        <f aca="true" t="shared" si="6" ref="BG239:BG247">IF(N239="zákl. přenesená",J239,0)</f>
        <v>0</v>
      </c>
      <c r="BH239" s="201">
        <f aca="true" t="shared" si="7" ref="BH239:BH247">IF(N239="sníž. přenesená",J239,0)</f>
        <v>0</v>
      </c>
      <c r="BI239" s="201">
        <f aca="true" t="shared" si="8" ref="BI239:BI247">IF(N239="nulová",J239,0)</f>
        <v>0</v>
      </c>
      <c r="BJ239" s="18" t="s">
        <v>84</v>
      </c>
      <c r="BK239" s="201">
        <f aca="true" t="shared" si="9" ref="BK239:BK247">ROUND(I239*H239,2)</f>
        <v>0</v>
      </c>
      <c r="BL239" s="18" t="s">
        <v>255</v>
      </c>
      <c r="BM239" s="200" t="s">
        <v>843</v>
      </c>
    </row>
    <row r="240" spans="1:65" s="2" customFormat="1" ht="37.8" customHeight="1">
      <c r="A240" s="35"/>
      <c r="B240" s="36"/>
      <c r="C240" s="188" t="s">
        <v>317</v>
      </c>
      <c r="D240" s="188" t="s">
        <v>157</v>
      </c>
      <c r="E240" s="189" t="s">
        <v>844</v>
      </c>
      <c r="F240" s="190" t="s">
        <v>845</v>
      </c>
      <c r="G240" s="191" t="s">
        <v>300</v>
      </c>
      <c r="H240" s="192">
        <v>2</v>
      </c>
      <c r="I240" s="193"/>
      <c r="J240" s="194">
        <f t="shared" si="0"/>
        <v>0</v>
      </c>
      <c r="K240" s="195"/>
      <c r="L240" s="40"/>
      <c r="M240" s="196" t="s">
        <v>1</v>
      </c>
      <c r="N240" s="197" t="s">
        <v>41</v>
      </c>
      <c r="O240" s="72"/>
      <c r="P240" s="198">
        <f t="shared" si="1"/>
        <v>0</v>
      </c>
      <c r="Q240" s="198">
        <v>0</v>
      </c>
      <c r="R240" s="198">
        <f t="shared" si="2"/>
        <v>0</v>
      </c>
      <c r="S240" s="198">
        <v>0</v>
      </c>
      <c r="T240" s="199">
        <f t="shared" si="3"/>
        <v>0</v>
      </c>
      <c r="U240" s="35"/>
      <c r="V240" s="35"/>
      <c r="W240" s="35"/>
      <c r="X240" s="35"/>
      <c r="Y240" s="35"/>
      <c r="Z240" s="35"/>
      <c r="AA240" s="35"/>
      <c r="AB240" s="35"/>
      <c r="AC240" s="35"/>
      <c r="AD240" s="35"/>
      <c r="AE240" s="35"/>
      <c r="AR240" s="200" t="s">
        <v>255</v>
      </c>
      <c r="AT240" s="200" t="s">
        <v>157</v>
      </c>
      <c r="AU240" s="200" t="s">
        <v>86</v>
      </c>
      <c r="AY240" s="18" t="s">
        <v>155</v>
      </c>
      <c r="BE240" s="201">
        <f t="shared" si="4"/>
        <v>0</v>
      </c>
      <c r="BF240" s="201">
        <f t="shared" si="5"/>
        <v>0</v>
      </c>
      <c r="BG240" s="201">
        <f t="shared" si="6"/>
        <v>0</v>
      </c>
      <c r="BH240" s="201">
        <f t="shared" si="7"/>
        <v>0</v>
      </c>
      <c r="BI240" s="201">
        <f t="shared" si="8"/>
        <v>0</v>
      </c>
      <c r="BJ240" s="18" t="s">
        <v>84</v>
      </c>
      <c r="BK240" s="201">
        <f t="shared" si="9"/>
        <v>0</v>
      </c>
      <c r="BL240" s="18" t="s">
        <v>255</v>
      </c>
      <c r="BM240" s="200" t="s">
        <v>846</v>
      </c>
    </row>
    <row r="241" spans="1:65" s="2" customFormat="1" ht="24.15" customHeight="1">
      <c r="A241" s="35"/>
      <c r="B241" s="36"/>
      <c r="C241" s="188" t="s">
        <v>609</v>
      </c>
      <c r="D241" s="188" t="s">
        <v>157</v>
      </c>
      <c r="E241" s="189" t="s">
        <v>847</v>
      </c>
      <c r="F241" s="190" t="s">
        <v>848</v>
      </c>
      <c r="G241" s="191" t="s">
        <v>292</v>
      </c>
      <c r="H241" s="192">
        <v>5</v>
      </c>
      <c r="I241" s="193"/>
      <c r="J241" s="194">
        <f t="shared" si="0"/>
        <v>0</v>
      </c>
      <c r="K241" s="195"/>
      <c r="L241" s="40"/>
      <c r="M241" s="196" t="s">
        <v>1</v>
      </c>
      <c r="N241" s="197" t="s">
        <v>41</v>
      </c>
      <c r="O241" s="72"/>
      <c r="P241" s="198">
        <f t="shared" si="1"/>
        <v>0</v>
      </c>
      <c r="Q241" s="198">
        <v>0</v>
      </c>
      <c r="R241" s="198">
        <f t="shared" si="2"/>
        <v>0</v>
      </c>
      <c r="S241" s="198">
        <v>0</v>
      </c>
      <c r="T241" s="199">
        <f t="shared" si="3"/>
        <v>0</v>
      </c>
      <c r="U241" s="35"/>
      <c r="V241" s="35"/>
      <c r="W241" s="35"/>
      <c r="X241" s="35"/>
      <c r="Y241" s="35"/>
      <c r="Z241" s="35"/>
      <c r="AA241" s="35"/>
      <c r="AB241" s="35"/>
      <c r="AC241" s="35"/>
      <c r="AD241" s="35"/>
      <c r="AE241" s="35"/>
      <c r="AR241" s="200" t="s">
        <v>255</v>
      </c>
      <c r="AT241" s="200" t="s">
        <v>157</v>
      </c>
      <c r="AU241" s="200" t="s">
        <v>86</v>
      </c>
      <c r="AY241" s="18" t="s">
        <v>155</v>
      </c>
      <c r="BE241" s="201">
        <f t="shared" si="4"/>
        <v>0</v>
      </c>
      <c r="BF241" s="201">
        <f t="shared" si="5"/>
        <v>0</v>
      </c>
      <c r="BG241" s="201">
        <f t="shared" si="6"/>
        <v>0</v>
      </c>
      <c r="BH241" s="201">
        <f t="shared" si="7"/>
        <v>0</v>
      </c>
      <c r="BI241" s="201">
        <f t="shared" si="8"/>
        <v>0</v>
      </c>
      <c r="BJ241" s="18" t="s">
        <v>84</v>
      </c>
      <c r="BK241" s="201">
        <f t="shared" si="9"/>
        <v>0</v>
      </c>
      <c r="BL241" s="18" t="s">
        <v>255</v>
      </c>
      <c r="BM241" s="200" t="s">
        <v>849</v>
      </c>
    </row>
    <row r="242" spans="1:65" s="2" customFormat="1" ht="24.15" customHeight="1">
      <c r="A242" s="35"/>
      <c r="B242" s="36"/>
      <c r="C242" s="188" t="s">
        <v>613</v>
      </c>
      <c r="D242" s="188" t="s">
        <v>157</v>
      </c>
      <c r="E242" s="189" t="s">
        <v>850</v>
      </c>
      <c r="F242" s="190" t="s">
        <v>851</v>
      </c>
      <c r="G242" s="191" t="s">
        <v>292</v>
      </c>
      <c r="H242" s="192">
        <v>5</v>
      </c>
      <c r="I242" s="193"/>
      <c r="J242" s="194">
        <f t="shared" si="0"/>
        <v>0</v>
      </c>
      <c r="K242" s="195"/>
      <c r="L242" s="40"/>
      <c r="M242" s="196" t="s">
        <v>1</v>
      </c>
      <c r="N242" s="197" t="s">
        <v>41</v>
      </c>
      <c r="O242" s="72"/>
      <c r="P242" s="198">
        <f t="shared" si="1"/>
        <v>0</v>
      </c>
      <c r="Q242" s="198">
        <v>0</v>
      </c>
      <c r="R242" s="198">
        <f t="shared" si="2"/>
        <v>0</v>
      </c>
      <c r="S242" s="198">
        <v>0</v>
      </c>
      <c r="T242" s="199">
        <f t="shared" si="3"/>
        <v>0</v>
      </c>
      <c r="U242" s="35"/>
      <c r="V242" s="35"/>
      <c r="W242" s="35"/>
      <c r="X242" s="35"/>
      <c r="Y242" s="35"/>
      <c r="Z242" s="35"/>
      <c r="AA242" s="35"/>
      <c r="AB242" s="35"/>
      <c r="AC242" s="35"/>
      <c r="AD242" s="35"/>
      <c r="AE242" s="35"/>
      <c r="AR242" s="200" t="s">
        <v>255</v>
      </c>
      <c r="AT242" s="200" t="s">
        <v>157</v>
      </c>
      <c r="AU242" s="200" t="s">
        <v>86</v>
      </c>
      <c r="AY242" s="18" t="s">
        <v>155</v>
      </c>
      <c r="BE242" s="201">
        <f t="shared" si="4"/>
        <v>0</v>
      </c>
      <c r="BF242" s="201">
        <f t="shared" si="5"/>
        <v>0</v>
      </c>
      <c r="BG242" s="201">
        <f t="shared" si="6"/>
        <v>0</v>
      </c>
      <c r="BH242" s="201">
        <f t="shared" si="7"/>
        <v>0</v>
      </c>
      <c r="BI242" s="201">
        <f t="shared" si="8"/>
        <v>0</v>
      </c>
      <c r="BJ242" s="18" t="s">
        <v>84</v>
      </c>
      <c r="BK242" s="201">
        <f t="shared" si="9"/>
        <v>0</v>
      </c>
      <c r="BL242" s="18" t="s">
        <v>255</v>
      </c>
      <c r="BM242" s="200" t="s">
        <v>852</v>
      </c>
    </row>
    <row r="243" spans="1:65" s="2" customFormat="1" ht="16.5" customHeight="1">
      <c r="A243" s="35"/>
      <c r="B243" s="36"/>
      <c r="C243" s="188" t="s">
        <v>619</v>
      </c>
      <c r="D243" s="188" t="s">
        <v>157</v>
      </c>
      <c r="E243" s="189" t="s">
        <v>853</v>
      </c>
      <c r="F243" s="190" t="s">
        <v>854</v>
      </c>
      <c r="G243" s="191" t="s">
        <v>292</v>
      </c>
      <c r="H243" s="192">
        <v>5</v>
      </c>
      <c r="I243" s="193"/>
      <c r="J243" s="194">
        <f t="shared" si="0"/>
        <v>0</v>
      </c>
      <c r="K243" s="195"/>
      <c r="L243" s="40"/>
      <c r="M243" s="196" t="s">
        <v>1</v>
      </c>
      <c r="N243" s="197" t="s">
        <v>41</v>
      </c>
      <c r="O243" s="72"/>
      <c r="P243" s="198">
        <f t="shared" si="1"/>
        <v>0</v>
      </c>
      <c r="Q243" s="198">
        <v>0</v>
      </c>
      <c r="R243" s="198">
        <f t="shared" si="2"/>
        <v>0</v>
      </c>
      <c r="S243" s="198">
        <v>0</v>
      </c>
      <c r="T243" s="199">
        <f t="shared" si="3"/>
        <v>0</v>
      </c>
      <c r="U243" s="35"/>
      <c r="V243" s="35"/>
      <c r="W243" s="35"/>
      <c r="X243" s="35"/>
      <c r="Y243" s="35"/>
      <c r="Z243" s="35"/>
      <c r="AA243" s="35"/>
      <c r="AB243" s="35"/>
      <c r="AC243" s="35"/>
      <c r="AD243" s="35"/>
      <c r="AE243" s="35"/>
      <c r="AR243" s="200" t="s">
        <v>255</v>
      </c>
      <c r="AT243" s="200" t="s">
        <v>157</v>
      </c>
      <c r="AU243" s="200" t="s">
        <v>86</v>
      </c>
      <c r="AY243" s="18" t="s">
        <v>155</v>
      </c>
      <c r="BE243" s="201">
        <f t="shared" si="4"/>
        <v>0</v>
      </c>
      <c r="BF243" s="201">
        <f t="shared" si="5"/>
        <v>0</v>
      </c>
      <c r="BG243" s="201">
        <f t="shared" si="6"/>
        <v>0</v>
      </c>
      <c r="BH243" s="201">
        <f t="shared" si="7"/>
        <v>0</v>
      </c>
      <c r="BI243" s="201">
        <f t="shared" si="8"/>
        <v>0</v>
      </c>
      <c r="BJ243" s="18" t="s">
        <v>84</v>
      </c>
      <c r="BK243" s="201">
        <f t="shared" si="9"/>
        <v>0</v>
      </c>
      <c r="BL243" s="18" t="s">
        <v>255</v>
      </c>
      <c r="BM243" s="200" t="s">
        <v>855</v>
      </c>
    </row>
    <row r="244" spans="1:65" s="2" customFormat="1" ht="21.75" customHeight="1">
      <c r="A244" s="35"/>
      <c r="B244" s="36"/>
      <c r="C244" s="188" t="s">
        <v>625</v>
      </c>
      <c r="D244" s="188" t="s">
        <v>157</v>
      </c>
      <c r="E244" s="189" t="s">
        <v>856</v>
      </c>
      <c r="F244" s="190" t="s">
        <v>857</v>
      </c>
      <c r="G244" s="191" t="s">
        <v>292</v>
      </c>
      <c r="H244" s="192">
        <v>5</v>
      </c>
      <c r="I244" s="193"/>
      <c r="J244" s="194">
        <f t="shared" si="0"/>
        <v>0</v>
      </c>
      <c r="K244" s="195"/>
      <c r="L244" s="40"/>
      <c r="M244" s="196" t="s">
        <v>1</v>
      </c>
      <c r="N244" s="197" t="s">
        <v>41</v>
      </c>
      <c r="O244" s="72"/>
      <c r="P244" s="198">
        <f t="shared" si="1"/>
        <v>0</v>
      </c>
      <c r="Q244" s="198">
        <v>0</v>
      </c>
      <c r="R244" s="198">
        <f t="shared" si="2"/>
        <v>0</v>
      </c>
      <c r="S244" s="198">
        <v>0</v>
      </c>
      <c r="T244" s="199">
        <f t="shared" si="3"/>
        <v>0</v>
      </c>
      <c r="U244" s="35"/>
      <c r="V244" s="35"/>
      <c r="W244" s="35"/>
      <c r="X244" s="35"/>
      <c r="Y244" s="35"/>
      <c r="Z244" s="35"/>
      <c r="AA244" s="35"/>
      <c r="AB244" s="35"/>
      <c r="AC244" s="35"/>
      <c r="AD244" s="35"/>
      <c r="AE244" s="35"/>
      <c r="AR244" s="200" t="s">
        <v>255</v>
      </c>
      <c r="AT244" s="200" t="s">
        <v>157</v>
      </c>
      <c r="AU244" s="200" t="s">
        <v>86</v>
      </c>
      <c r="AY244" s="18" t="s">
        <v>155</v>
      </c>
      <c r="BE244" s="201">
        <f t="shared" si="4"/>
        <v>0</v>
      </c>
      <c r="BF244" s="201">
        <f t="shared" si="5"/>
        <v>0</v>
      </c>
      <c r="BG244" s="201">
        <f t="shared" si="6"/>
        <v>0</v>
      </c>
      <c r="BH244" s="201">
        <f t="shared" si="7"/>
        <v>0</v>
      </c>
      <c r="BI244" s="201">
        <f t="shared" si="8"/>
        <v>0</v>
      </c>
      <c r="BJ244" s="18" t="s">
        <v>84</v>
      </c>
      <c r="BK244" s="201">
        <f t="shared" si="9"/>
        <v>0</v>
      </c>
      <c r="BL244" s="18" t="s">
        <v>255</v>
      </c>
      <c r="BM244" s="200" t="s">
        <v>858</v>
      </c>
    </row>
    <row r="245" spans="1:65" s="2" customFormat="1" ht="16.5" customHeight="1">
      <c r="A245" s="35"/>
      <c r="B245" s="36"/>
      <c r="C245" s="188" t="s">
        <v>630</v>
      </c>
      <c r="D245" s="188" t="s">
        <v>157</v>
      </c>
      <c r="E245" s="189" t="s">
        <v>859</v>
      </c>
      <c r="F245" s="190" t="s">
        <v>860</v>
      </c>
      <c r="G245" s="191" t="s">
        <v>300</v>
      </c>
      <c r="H245" s="192">
        <v>1</v>
      </c>
      <c r="I245" s="193"/>
      <c r="J245" s="194">
        <f t="shared" si="0"/>
        <v>0</v>
      </c>
      <c r="K245" s="195"/>
      <c r="L245" s="40"/>
      <c r="M245" s="196" t="s">
        <v>1</v>
      </c>
      <c r="N245" s="197" t="s">
        <v>41</v>
      </c>
      <c r="O245" s="72"/>
      <c r="P245" s="198">
        <f t="shared" si="1"/>
        <v>0</v>
      </c>
      <c r="Q245" s="198">
        <v>0</v>
      </c>
      <c r="R245" s="198">
        <f t="shared" si="2"/>
        <v>0</v>
      </c>
      <c r="S245" s="198">
        <v>0</v>
      </c>
      <c r="T245" s="199">
        <f t="shared" si="3"/>
        <v>0</v>
      </c>
      <c r="U245" s="35"/>
      <c r="V245" s="35"/>
      <c r="W245" s="35"/>
      <c r="X245" s="35"/>
      <c r="Y245" s="35"/>
      <c r="Z245" s="35"/>
      <c r="AA245" s="35"/>
      <c r="AB245" s="35"/>
      <c r="AC245" s="35"/>
      <c r="AD245" s="35"/>
      <c r="AE245" s="35"/>
      <c r="AR245" s="200" t="s">
        <v>255</v>
      </c>
      <c r="AT245" s="200" t="s">
        <v>157</v>
      </c>
      <c r="AU245" s="200" t="s">
        <v>86</v>
      </c>
      <c r="AY245" s="18" t="s">
        <v>155</v>
      </c>
      <c r="BE245" s="201">
        <f t="shared" si="4"/>
        <v>0</v>
      </c>
      <c r="BF245" s="201">
        <f t="shared" si="5"/>
        <v>0</v>
      </c>
      <c r="BG245" s="201">
        <f t="shared" si="6"/>
        <v>0</v>
      </c>
      <c r="BH245" s="201">
        <f t="shared" si="7"/>
        <v>0</v>
      </c>
      <c r="BI245" s="201">
        <f t="shared" si="8"/>
        <v>0</v>
      </c>
      <c r="BJ245" s="18" t="s">
        <v>84</v>
      </c>
      <c r="BK245" s="201">
        <f t="shared" si="9"/>
        <v>0</v>
      </c>
      <c r="BL245" s="18" t="s">
        <v>255</v>
      </c>
      <c r="BM245" s="200" t="s">
        <v>861</v>
      </c>
    </row>
    <row r="246" spans="1:65" s="2" customFormat="1" ht="16.5" customHeight="1">
      <c r="A246" s="35"/>
      <c r="B246" s="36"/>
      <c r="C246" s="188" t="s">
        <v>635</v>
      </c>
      <c r="D246" s="188" t="s">
        <v>157</v>
      </c>
      <c r="E246" s="189" t="s">
        <v>862</v>
      </c>
      <c r="F246" s="190" t="s">
        <v>863</v>
      </c>
      <c r="G246" s="191" t="s">
        <v>300</v>
      </c>
      <c r="H246" s="192">
        <v>1</v>
      </c>
      <c r="I246" s="193"/>
      <c r="J246" s="194">
        <f t="shared" si="0"/>
        <v>0</v>
      </c>
      <c r="K246" s="195"/>
      <c r="L246" s="40"/>
      <c r="M246" s="196" t="s">
        <v>1</v>
      </c>
      <c r="N246" s="197" t="s">
        <v>41</v>
      </c>
      <c r="O246" s="72"/>
      <c r="P246" s="198">
        <f t="shared" si="1"/>
        <v>0</v>
      </c>
      <c r="Q246" s="198">
        <v>0</v>
      </c>
      <c r="R246" s="198">
        <f t="shared" si="2"/>
        <v>0</v>
      </c>
      <c r="S246" s="198">
        <v>0</v>
      </c>
      <c r="T246" s="199">
        <f t="shared" si="3"/>
        <v>0</v>
      </c>
      <c r="U246" s="35"/>
      <c r="V246" s="35"/>
      <c r="W246" s="35"/>
      <c r="X246" s="35"/>
      <c r="Y246" s="35"/>
      <c r="Z246" s="35"/>
      <c r="AA246" s="35"/>
      <c r="AB246" s="35"/>
      <c r="AC246" s="35"/>
      <c r="AD246" s="35"/>
      <c r="AE246" s="35"/>
      <c r="AR246" s="200" t="s">
        <v>255</v>
      </c>
      <c r="AT246" s="200" t="s">
        <v>157</v>
      </c>
      <c r="AU246" s="200" t="s">
        <v>86</v>
      </c>
      <c r="AY246" s="18" t="s">
        <v>155</v>
      </c>
      <c r="BE246" s="201">
        <f t="shared" si="4"/>
        <v>0</v>
      </c>
      <c r="BF246" s="201">
        <f t="shared" si="5"/>
        <v>0</v>
      </c>
      <c r="BG246" s="201">
        <f t="shared" si="6"/>
        <v>0</v>
      </c>
      <c r="BH246" s="201">
        <f t="shared" si="7"/>
        <v>0</v>
      </c>
      <c r="BI246" s="201">
        <f t="shared" si="8"/>
        <v>0</v>
      </c>
      <c r="BJ246" s="18" t="s">
        <v>84</v>
      </c>
      <c r="BK246" s="201">
        <f t="shared" si="9"/>
        <v>0</v>
      </c>
      <c r="BL246" s="18" t="s">
        <v>255</v>
      </c>
      <c r="BM246" s="200" t="s">
        <v>864</v>
      </c>
    </row>
    <row r="247" spans="1:65" s="2" customFormat="1" ht="16.5" customHeight="1">
      <c r="A247" s="35"/>
      <c r="B247" s="36"/>
      <c r="C247" s="188" t="s">
        <v>643</v>
      </c>
      <c r="D247" s="188" t="s">
        <v>157</v>
      </c>
      <c r="E247" s="189" t="s">
        <v>865</v>
      </c>
      <c r="F247" s="190" t="s">
        <v>866</v>
      </c>
      <c r="G247" s="191" t="s">
        <v>292</v>
      </c>
      <c r="H247" s="192">
        <v>1</v>
      </c>
      <c r="I247" s="193"/>
      <c r="J247" s="194">
        <f t="shared" si="0"/>
        <v>0</v>
      </c>
      <c r="K247" s="195"/>
      <c r="L247" s="40"/>
      <c r="M247" s="196" t="s">
        <v>1</v>
      </c>
      <c r="N247" s="197" t="s">
        <v>41</v>
      </c>
      <c r="O247" s="72"/>
      <c r="P247" s="198">
        <f t="shared" si="1"/>
        <v>0</v>
      </c>
      <c r="Q247" s="198">
        <v>0</v>
      </c>
      <c r="R247" s="198">
        <f t="shared" si="2"/>
        <v>0</v>
      </c>
      <c r="S247" s="198">
        <v>0</v>
      </c>
      <c r="T247" s="199">
        <f t="shared" si="3"/>
        <v>0</v>
      </c>
      <c r="U247" s="35"/>
      <c r="V247" s="35"/>
      <c r="W247" s="35"/>
      <c r="X247" s="35"/>
      <c r="Y247" s="35"/>
      <c r="Z247" s="35"/>
      <c r="AA247" s="35"/>
      <c r="AB247" s="35"/>
      <c r="AC247" s="35"/>
      <c r="AD247" s="35"/>
      <c r="AE247" s="35"/>
      <c r="AR247" s="200" t="s">
        <v>255</v>
      </c>
      <c r="AT247" s="200" t="s">
        <v>157</v>
      </c>
      <c r="AU247" s="200" t="s">
        <v>86</v>
      </c>
      <c r="AY247" s="18" t="s">
        <v>155</v>
      </c>
      <c r="BE247" s="201">
        <f t="shared" si="4"/>
        <v>0</v>
      </c>
      <c r="BF247" s="201">
        <f t="shared" si="5"/>
        <v>0</v>
      </c>
      <c r="BG247" s="201">
        <f t="shared" si="6"/>
        <v>0</v>
      </c>
      <c r="BH247" s="201">
        <f t="shared" si="7"/>
        <v>0</v>
      </c>
      <c r="BI247" s="201">
        <f t="shared" si="8"/>
        <v>0</v>
      </c>
      <c r="BJ247" s="18" t="s">
        <v>84</v>
      </c>
      <c r="BK247" s="201">
        <f t="shared" si="9"/>
        <v>0</v>
      </c>
      <c r="BL247" s="18" t="s">
        <v>255</v>
      </c>
      <c r="BM247" s="200" t="s">
        <v>867</v>
      </c>
    </row>
    <row r="248" spans="2:63" s="12" customFormat="1" ht="25.95" customHeight="1">
      <c r="B248" s="172"/>
      <c r="C248" s="173"/>
      <c r="D248" s="174" t="s">
        <v>75</v>
      </c>
      <c r="E248" s="175" t="s">
        <v>369</v>
      </c>
      <c r="F248" s="175" t="s">
        <v>370</v>
      </c>
      <c r="G248" s="173"/>
      <c r="H248" s="173"/>
      <c r="I248" s="176"/>
      <c r="J248" s="177">
        <f>BK248</f>
        <v>0</v>
      </c>
      <c r="K248" s="173"/>
      <c r="L248" s="178"/>
      <c r="M248" s="179"/>
      <c r="N248" s="180"/>
      <c r="O248" s="180"/>
      <c r="P248" s="181">
        <f>P249+P251+P253+P255</f>
        <v>0</v>
      </c>
      <c r="Q248" s="180"/>
      <c r="R248" s="181">
        <f>R249+R251+R253+R255</f>
        <v>0</v>
      </c>
      <c r="S248" s="180"/>
      <c r="T248" s="182">
        <f>T249+T251+T253+T255</f>
        <v>0</v>
      </c>
      <c r="AR248" s="183" t="s">
        <v>178</v>
      </c>
      <c r="AT248" s="184" t="s">
        <v>75</v>
      </c>
      <c r="AU248" s="184" t="s">
        <v>76</v>
      </c>
      <c r="AY248" s="183" t="s">
        <v>155</v>
      </c>
      <c r="BK248" s="185">
        <f>BK249+BK251+BK253+BK255</f>
        <v>0</v>
      </c>
    </row>
    <row r="249" spans="2:63" s="12" customFormat="1" ht="22.8" customHeight="1">
      <c r="B249" s="172"/>
      <c r="C249" s="173"/>
      <c r="D249" s="174" t="s">
        <v>75</v>
      </c>
      <c r="E249" s="186" t="s">
        <v>371</v>
      </c>
      <c r="F249" s="186" t="s">
        <v>372</v>
      </c>
      <c r="G249" s="173"/>
      <c r="H249" s="173"/>
      <c r="I249" s="176"/>
      <c r="J249" s="187">
        <f>BK249</f>
        <v>0</v>
      </c>
      <c r="K249" s="173"/>
      <c r="L249" s="178"/>
      <c r="M249" s="179"/>
      <c r="N249" s="180"/>
      <c r="O249" s="180"/>
      <c r="P249" s="181">
        <f>P250</f>
        <v>0</v>
      </c>
      <c r="Q249" s="180"/>
      <c r="R249" s="181">
        <f>R250</f>
        <v>0</v>
      </c>
      <c r="S249" s="180"/>
      <c r="T249" s="182">
        <f>T250</f>
        <v>0</v>
      </c>
      <c r="AR249" s="183" t="s">
        <v>178</v>
      </c>
      <c r="AT249" s="184" t="s">
        <v>75</v>
      </c>
      <c r="AU249" s="184" t="s">
        <v>84</v>
      </c>
      <c r="AY249" s="183" t="s">
        <v>155</v>
      </c>
      <c r="BK249" s="185">
        <f>BK250</f>
        <v>0</v>
      </c>
    </row>
    <row r="250" spans="1:65" s="2" customFormat="1" ht="16.5" customHeight="1">
      <c r="A250" s="35"/>
      <c r="B250" s="36"/>
      <c r="C250" s="188" t="s">
        <v>648</v>
      </c>
      <c r="D250" s="188" t="s">
        <v>157</v>
      </c>
      <c r="E250" s="189" t="s">
        <v>374</v>
      </c>
      <c r="F250" s="190" t="s">
        <v>375</v>
      </c>
      <c r="G250" s="191" t="s">
        <v>300</v>
      </c>
      <c r="H250" s="192">
        <v>1</v>
      </c>
      <c r="I250" s="193"/>
      <c r="J250" s="194">
        <f>ROUND(I250*H250,2)</f>
        <v>0</v>
      </c>
      <c r="K250" s="195"/>
      <c r="L250" s="40"/>
      <c r="M250" s="196" t="s">
        <v>1</v>
      </c>
      <c r="N250" s="197" t="s">
        <v>41</v>
      </c>
      <c r="O250" s="72"/>
      <c r="P250" s="198">
        <f>O250*H250</f>
        <v>0</v>
      </c>
      <c r="Q250" s="198">
        <v>0</v>
      </c>
      <c r="R250" s="198">
        <f>Q250*H250</f>
        <v>0</v>
      </c>
      <c r="S250" s="198">
        <v>0</v>
      </c>
      <c r="T250" s="199">
        <f>S250*H250</f>
        <v>0</v>
      </c>
      <c r="U250" s="35"/>
      <c r="V250" s="35"/>
      <c r="W250" s="35"/>
      <c r="X250" s="35"/>
      <c r="Y250" s="35"/>
      <c r="Z250" s="35"/>
      <c r="AA250" s="35"/>
      <c r="AB250" s="35"/>
      <c r="AC250" s="35"/>
      <c r="AD250" s="35"/>
      <c r="AE250" s="35"/>
      <c r="AR250" s="200" t="s">
        <v>376</v>
      </c>
      <c r="AT250" s="200" t="s">
        <v>157</v>
      </c>
      <c r="AU250" s="200" t="s">
        <v>86</v>
      </c>
      <c r="AY250" s="18" t="s">
        <v>155</v>
      </c>
      <c r="BE250" s="201">
        <f>IF(N250="základní",J250,0)</f>
        <v>0</v>
      </c>
      <c r="BF250" s="201">
        <f>IF(N250="snížená",J250,0)</f>
        <v>0</v>
      </c>
      <c r="BG250" s="201">
        <f>IF(N250="zákl. přenesená",J250,0)</f>
        <v>0</v>
      </c>
      <c r="BH250" s="201">
        <f>IF(N250="sníž. přenesená",J250,0)</f>
        <v>0</v>
      </c>
      <c r="BI250" s="201">
        <f>IF(N250="nulová",J250,0)</f>
        <v>0</v>
      </c>
      <c r="BJ250" s="18" t="s">
        <v>84</v>
      </c>
      <c r="BK250" s="201">
        <f>ROUND(I250*H250,2)</f>
        <v>0</v>
      </c>
      <c r="BL250" s="18" t="s">
        <v>376</v>
      </c>
      <c r="BM250" s="200" t="s">
        <v>868</v>
      </c>
    </row>
    <row r="251" spans="2:63" s="12" customFormat="1" ht="22.8" customHeight="1">
      <c r="B251" s="172"/>
      <c r="C251" s="173"/>
      <c r="D251" s="174" t="s">
        <v>75</v>
      </c>
      <c r="E251" s="186" t="s">
        <v>378</v>
      </c>
      <c r="F251" s="186" t="s">
        <v>379</v>
      </c>
      <c r="G251" s="173"/>
      <c r="H251" s="173"/>
      <c r="I251" s="176"/>
      <c r="J251" s="187">
        <f>BK251</f>
        <v>0</v>
      </c>
      <c r="K251" s="173"/>
      <c r="L251" s="178"/>
      <c r="M251" s="179"/>
      <c r="N251" s="180"/>
      <c r="O251" s="180"/>
      <c r="P251" s="181">
        <f>P252</f>
        <v>0</v>
      </c>
      <c r="Q251" s="180"/>
      <c r="R251" s="181">
        <f>R252</f>
        <v>0</v>
      </c>
      <c r="S251" s="180"/>
      <c r="T251" s="182">
        <f>T252</f>
        <v>0</v>
      </c>
      <c r="AR251" s="183" t="s">
        <v>178</v>
      </c>
      <c r="AT251" s="184" t="s">
        <v>75</v>
      </c>
      <c r="AU251" s="184" t="s">
        <v>84</v>
      </c>
      <c r="AY251" s="183" t="s">
        <v>155</v>
      </c>
      <c r="BK251" s="185">
        <f>BK252</f>
        <v>0</v>
      </c>
    </row>
    <row r="252" spans="1:65" s="2" customFormat="1" ht="16.5" customHeight="1">
      <c r="A252" s="35"/>
      <c r="B252" s="36"/>
      <c r="C252" s="188" t="s">
        <v>653</v>
      </c>
      <c r="D252" s="188" t="s">
        <v>157</v>
      </c>
      <c r="E252" s="189" t="s">
        <v>381</v>
      </c>
      <c r="F252" s="190" t="s">
        <v>379</v>
      </c>
      <c r="G252" s="191" t="s">
        <v>382</v>
      </c>
      <c r="H252" s="246"/>
      <c r="I252" s="193"/>
      <c r="J252" s="194">
        <f>ROUND(I252*H252,2)</f>
        <v>0</v>
      </c>
      <c r="K252" s="195"/>
      <c r="L252" s="40"/>
      <c r="M252" s="196" t="s">
        <v>1</v>
      </c>
      <c r="N252" s="197" t="s">
        <v>41</v>
      </c>
      <c r="O252" s="72"/>
      <c r="P252" s="198">
        <f>O252*H252</f>
        <v>0</v>
      </c>
      <c r="Q252" s="198">
        <v>0</v>
      </c>
      <c r="R252" s="198">
        <f>Q252*H252</f>
        <v>0</v>
      </c>
      <c r="S252" s="198">
        <v>0</v>
      </c>
      <c r="T252" s="199">
        <f>S252*H252</f>
        <v>0</v>
      </c>
      <c r="U252" s="35"/>
      <c r="V252" s="35"/>
      <c r="W252" s="35"/>
      <c r="X252" s="35"/>
      <c r="Y252" s="35"/>
      <c r="Z252" s="35"/>
      <c r="AA252" s="35"/>
      <c r="AB252" s="35"/>
      <c r="AC252" s="35"/>
      <c r="AD252" s="35"/>
      <c r="AE252" s="35"/>
      <c r="AR252" s="200" t="s">
        <v>376</v>
      </c>
      <c r="AT252" s="200" t="s">
        <v>157</v>
      </c>
      <c r="AU252" s="200" t="s">
        <v>86</v>
      </c>
      <c r="AY252" s="18" t="s">
        <v>155</v>
      </c>
      <c r="BE252" s="201">
        <f>IF(N252="základní",J252,0)</f>
        <v>0</v>
      </c>
      <c r="BF252" s="201">
        <f>IF(N252="snížená",J252,0)</f>
        <v>0</v>
      </c>
      <c r="BG252" s="201">
        <f>IF(N252="zákl. přenesená",J252,0)</f>
        <v>0</v>
      </c>
      <c r="BH252" s="201">
        <f>IF(N252="sníž. přenesená",J252,0)</f>
        <v>0</v>
      </c>
      <c r="BI252" s="201">
        <f>IF(N252="nulová",J252,0)</f>
        <v>0</v>
      </c>
      <c r="BJ252" s="18" t="s">
        <v>84</v>
      </c>
      <c r="BK252" s="201">
        <f>ROUND(I252*H252,2)</f>
        <v>0</v>
      </c>
      <c r="BL252" s="18" t="s">
        <v>376</v>
      </c>
      <c r="BM252" s="200" t="s">
        <v>869</v>
      </c>
    </row>
    <row r="253" spans="2:63" s="12" customFormat="1" ht="22.8" customHeight="1">
      <c r="B253" s="172"/>
      <c r="C253" s="173"/>
      <c r="D253" s="174" t="s">
        <v>75</v>
      </c>
      <c r="E253" s="186" t="s">
        <v>384</v>
      </c>
      <c r="F253" s="186" t="s">
        <v>385</v>
      </c>
      <c r="G253" s="173"/>
      <c r="H253" s="173"/>
      <c r="I253" s="176"/>
      <c r="J253" s="187">
        <f>BK253</f>
        <v>0</v>
      </c>
      <c r="K253" s="173"/>
      <c r="L253" s="178"/>
      <c r="M253" s="179"/>
      <c r="N253" s="180"/>
      <c r="O253" s="180"/>
      <c r="P253" s="181">
        <f>P254</f>
        <v>0</v>
      </c>
      <c r="Q253" s="180"/>
      <c r="R253" s="181">
        <f>R254</f>
        <v>0</v>
      </c>
      <c r="S253" s="180"/>
      <c r="T253" s="182">
        <f>T254</f>
        <v>0</v>
      </c>
      <c r="AR253" s="183" t="s">
        <v>178</v>
      </c>
      <c r="AT253" s="184" t="s">
        <v>75</v>
      </c>
      <c r="AU253" s="184" t="s">
        <v>84</v>
      </c>
      <c r="AY253" s="183" t="s">
        <v>155</v>
      </c>
      <c r="BK253" s="185">
        <f>BK254</f>
        <v>0</v>
      </c>
    </row>
    <row r="254" spans="1:65" s="2" customFormat="1" ht="16.5" customHeight="1">
      <c r="A254" s="35"/>
      <c r="B254" s="36"/>
      <c r="C254" s="188" t="s">
        <v>657</v>
      </c>
      <c r="D254" s="188" t="s">
        <v>157</v>
      </c>
      <c r="E254" s="189" t="s">
        <v>387</v>
      </c>
      <c r="F254" s="190" t="s">
        <v>385</v>
      </c>
      <c r="G254" s="191" t="s">
        <v>382</v>
      </c>
      <c r="H254" s="246"/>
      <c r="I254" s="193"/>
      <c r="J254" s="194">
        <f>ROUND(I254*H254,2)</f>
        <v>0</v>
      </c>
      <c r="K254" s="195"/>
      <c r="L254" s="40"/>
      <c r="M254" s="196" t="s">
        <v>1</v>
      </c>
      <c r="N254" s="197" t="s">
        <v>41</v>
      </c>
      <c r="O254" s="72"/>
      <c r="P254" s="198">
        <f>O254*H254</f>
        <v>0</v>
      </c>
      <c r="Q254" s="198">
        <v>0</v>
      </c>
      <c r="R254" s="198">
        <f>Q254*H254</f>
        <v>0</v>
      </c>
      <c r="S254" s="198">
        <v>0</v>
      </c>
      <c r="T254" s="199">
        <f>S254*H254</f>
        <v>0</v>
      </c>
      <c r="U254" s="35"/>
      <c r="V254" s="35"/>
      <c r="W254" s="35"/>
      <c r="X254" s="35"/>
      <c r="Y254" s="35"/>
      <c r="Z254" s="35"/>
      <c r="AA254" s="35"/>
      <c r="AB254" s="35"/>
      <c r="AC254" s="35"/>
      <c r="AD254" s="35"/>
      <c r="AE254" s="35"/>
      <c r="AR254" s="200" t="s">
        <v>376</v>
      </c>
      <c r="AT254" s="200" t="s">
        <v>157</v>
      </c>
      <c r="AU254" s="200" t="s">
        <v>86</v>
      </c>
      <c r="AY254" s="18" t="s">
        <v>155</v>
      </c>
      <c r="BE254" s="201">
        <f>IF(N254="základní",J254,0)</f>
        <v>0</v>
      </c>
      <c r="BF254" s="201">
        <f>IF(N254="snížená",J254,0)</f>
        <v>0</v>
      </c>
      <c r="BG254" s="201">
        <f>IF(N254="zákl. přenesená",J254,0)</f>
        <v>0</v>
      </c>
      <c r="BH254" s="201">
        <f>IF(N254="sníž. přenesená",J254,0)</f>
        <v>0</v>
      </c>
      <c r="BI254" s="201">
        <f>IF(N254="nulová",J254,0)</f>
        <v>0</v>
      </c>
      <c r="BJ254" s="18" t="s">
        <v>84</v>
      </c>
      <c r="BK254" s="201">
        <f>ROUND(I254*H254,2)</f>
        <v>0</v>
      </c>
      <c r="BL254" s="18" t="s">
        <v>376</v>
      </c>
      <c r="BM254" s="200" t="s">
        <v>870</v>
      </c>
    </row>
    <row r="255" spans="2:63" s="12" customFormat="1" ht="22.8" customHeight="1">
      <c r="B255" s="172"/>
      <c r="C255" s="173"/>
      <c r="D255" s="174" t="s">
        <v>75</v>
      </c>
      <c r="E255" s="186" t="s">
        <v>389</v>
      </c>
      <c r="F255" s="186" t="s">
        <v>390</v>
      </c>
      <c r="G255" s="173"/>
      <c r="H255" s="173"/>
      <c r="I255" s="176"/>
      <c r="J255" s="187">
        <f>BK255</f>
        <v>0</v>
      </c>
      <c r="K255" s="173"/>
      <c r="L255" s="178"/>
      <c r="M255" s="179"/>
      <c r="N255" s="180"/>
      <c r="O255" s="180"/>
      <c r="P255" s="181">
        <f>P256</f>
        <v>0</v>
      </c>
      <c r="Q255" s="180"/>
      <c r="R255" s="181">
        <f>R256</f>
        <v>0</v>
      </c>
      <c r="S255" s="180"/>
      <c r="T255" s="182">
        <f>T256</f>
        <v>0</v>
      </c>
      <c r="AR255" s="183" t="s">
        <v>178</v>
      </c>
      <c r="AT255" s="184" t="s">
        <v>75</v>
      </c>
      <c r="AU255" s="184" t="s">
        <v>84</v>
      </c>
      <c r="AY255" s="183" t="s">
        <v>155</v>
      </c>
      <c r="BK255" s="185">
        <f>BK256</f>
        <v>0</v>
      </c>
    </row>
    <row r="256" spans="1:65" s="2" customFormat="1" ht="16.5" customHeight="1">
      <c r="A256" s="35"/>
      <c r="B256" s="36"/>
      <c r="C256" s="188" t="s">
        <v>661</v>
      </c>
      <c r="D256" s="188" t="s">
        <v>157</v>
      </c>
      <c r="E256" s="189" t="s">
        <v>392</v>
      </c>
      <c r="F256" s="190" t="s">
        <v>393</v>
      </c>
      <c r="G256" s="191" t="s">
        <v>382</v>
      </c>
      <c r="H256" s="246"/>
      <c r="I256" s="193"/>
      <c r="J256" s="194">
        <f>ROUND(I256*H256,2)</f>
        <v>0</v>
      </c>
      <c r="K256" s="195"/>
      <c r="L256" s="40"/>
      <c r="M256" s="247" t="s">
        <v>1</v>
      </c>
      <c r="N256" s="248" t="s">
        <v>41</v>
      </c>
      <c r="O256" s="249"/>
      <c r="P256" s="250">
        <f>O256*H256</f>
        <v>0</v>
      </c>
      <c r="Q256" s="250">
        <v>0</v>
      </c>
      <c r="R256" s="250">
        <f>Q256*H256</f>
        <v>0</v>
      </c>
      <c r="S256" s="250">
        <v>0</v>
      </c>
      <c r="T256" s="251">
        <f>S256*H256</f>
        <v>0</v>
      </c>
      <c r="U256" s="35"/>
      <c r="V256" s="35"/>
      <c r="W256" s="35"/>
      <c r="X256" s="35"/>
      <c r="Y256" s="35"/>
      <c r="Z256" s="35"/>
      <c r="AA256" s="35"/>
      <c r="AB256" s="35"/>
      <c r="AC256" s="35"/>
      <c r="AD256" s="35"/>
      <c r="AE256" s="35"/>
      <c r="AR256" s="200" t="s">
        <v>376</v>
      </c>
      <c r="AT256" s="200" t="s">
        <v>157</v>
      </c>
      <c r="AU256" s="200" t="s">
        <v>86</v>
      </c>
      <c r="AY256" s="18" t="s">
        <v>155</v>
      </c>
      <c r="BE256" s="201">
        <f>IF(N256="základní",J256,0)</f>
        <v>0</v>
      </c>
      <c r="BF256" s="201">
        <f>IF(N256="snížená",J256,0)</f>
        <v>0</v>
      </c>
      <c r="BG256" s="201">
        <f>IF(N256="zákl. přenesená",J256,0)</f>
        <v>0</v>
      </c>
      <c r="BH256" s="201">
        <f>IF(N256="sníž. přenesená",J256,0)</f>
        <v>0</v>
      </c>
      <c r="BI256" s="201">
        <f>IF(N256="nulová",J256,0)</f>
        <v>0</v>
      </c>
      <c r="BJ256" s="18" t="s">
        <v>84</v>
      </c>
      <c r="BK256" s="201">
        <f>ROUND(I256*H256,2)</f>
        <v>0</v>
      </c>
      <c r="BL256" s="18" t="s">
        <v>376</v>
      </c>
      <c r="BM256" s="200" t="s">
        <v>871</v>
      </c>
    </row>
    <row r="257" spans="1:31" s="2" customFormat="1" ht="6.9" customHeight="1">
      <c r="A257" s="35"/>
      <c r="B257" s="55"/>
      <c r="C257" s="56"/>
      <c r="D257" s="56"/>
      <c r="E257" s="56"/>
      <c r="F257" s="56"/>
      <c r="G257" s="56"/>
      <c r="H257" s="56"/>
      <c r="I257" s="56"/>
      <c r="J257" s="56"/>
      <c r="K257" s="56"/>
      <c r="L257" s="40"/>
      <c r="M257" s="35"/>
      <c r="O257" s="35"/>
      <c r="P257" s="35"/>
      <c r="Q257" s="35"/>
      <c r="R257" s="35"/>
      <c r="S257" s="35"/>
      <c r="T257" s="35"/>
      <c r="U257" s="35"/>
      <c r="V257" s="35"/>
      <c r="W257" s="35"/>
      <c r="X257" s="35"/>
      <c r="Y257" s="35"/>
      <c r="Z257" s="35"/>
      <c r="AA257" s="35"/>
      <c r="AB257" s="35"/>
      <c r="AC257" s="35"/>
      <c r="AD257" s="35"/>
      <c r="AE257" s="35"/>
    </row>
  </sheetData>
  <sheetProtection password="CC35" sheet="1" objects="1" scenarios="1" formatColumns="0" formatRows="0" autoFilter="0"/>
  <autoFilter ref="C131:K256"/>
  <mergeCells count="9">
    <mergeCell ref="E87:H87"/>
    <mergeCell ref="E122:H122"/>
    <mergeCell ref="E124:H12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604"/>
      <c r="M2" s="604"/>
      <c r="N2" s="604"/>
      <c r="O2" s="604"/>
      <c r="P2" s="604"/>
      <c r="Q2" s="604"/>
      <c r="R2" s="604"/>
      <c r="S2" s="604"/>
      <c r="T2" s="604"/>
      <c r="U2" s="604"/>
      <c r="V2" s="604"/>
      <c r="AT2" s="18" t="s">
        <v>95</v>
      </c>
    </row>
    <row r="3" spans="2:46" s="1" customFormat="1" ht="6.9" customHeight="1">
      <c r="B3" s="109"/>
      <c r="C3" s="110"/>
      <c r="D3" s="110"/>
      <c r="E3" s="110"/>
      <c r="F3" s="110"/>
      <c r="G3" s="110"/>
      <c r="H3" s="110"/>
      <c r="I3" s="110"/>
      <c r="J3" s="110"/>
      <c r="K3" s="110"/>
      <c r="L3" s="21"/>
      <c r="AT3" s="18" t="s">
        <v>86</v>
      </c>
    </row>
    <row r="4" spans="2:46" s="1" customFormat="1" ht="24.9" customHeight="1">
      <c r="B4" s="21"/>
      <c r="D4" s="111" t="s">
        <v>120</v>
      </c>
      <c r="L4" s="21"/>
      <c r="M4" s="112" t="s">
        <v>10</v>
      </c>
      <c r="AT4" s="18" t="s">
        <v>4</v>
      </c>
    </row>
    <row r="5" spans="2:12" s="1" customFormat="1" ht="6.9" customHeight="1">
      <c r="B5" s="21"/>
      <c r="L5" s="21"/>
    </row>
    <row r="6" spans="2:12" s="1" customFormat="1" ht="12" customHeight="1">
      <c r="B6" s="21"/>
      <c r="D6" s="113" t="s">
        <v>16</v>
      </c>
      <c r="L6" s="21"/>
    </row>
    <row r="7" spans="2:12" s="1" customFormat="1" ht="16.5" customHeight="1">
      <c r="B7" s="21"/>
      <c r="E7" s="619" t="str">
        <f>'Rekapitulace stavby'!K6</f>
        <v>III. etapa revitalizace Letního cvičiště Louny</v>
      </c>
      <c r="F7" s="620"/>
      <c r="G7" s="620"/>
      <c r="H7" s="620"/>
      <c r="L7" s="21"/>
    </row>
    <row r="8" spans="1:31" s="2" customFormat="1" ht="12" customHeight="1">
      <c r="A8" s="35"/>
      <c r="B8" s="40"/>
      <c r="C8" s="35"/>
      <c r="D8" s="113" t="s">
        <v>121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621" t="s">
        <v>872</v>
      </c>
      <c r="F9" s="622"/>
      <c r="G9" s="622"/>
      <c r="H9" s="622"/>
      <c r="I9" s="35"/>
      <c r="J9" s="35"/>
      <c r="K9" s="35"/>
      <c r="L9" s="52"/>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20. 11. 2020</v>
      </c>
      <c r="K12" s="35"/>
      <c r="L12" s="52"/>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623" t="str">
        <f>'Rekapitulace stavby'!E14</f>
        <v>Vyplň údaj</v>
      </c>
      <c r="F18" s="624"/>
      <c r="G18" s="624"/>
      <c r="H18" s="624"/>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625" t="s">
        <v>1</v>
      </c>
      <c r="F27" s="625"/>
      <c r="G27" s="625"/>
      <c r="H27" s="625"/>
      <c r="I27" s="116"/>
      <c r="J27" s="116"/>
      <c r="K27" s="116"/>
      <c r="L27" s="118"/>
      <c r="S27" s="116"/>
      <c r="T27" s="116"/>
      <c r="U27" s="116"/>
      <c r="V27" s="116"/>
      <c r="W27" s="116"/>
      <c r="X27" s="116"/>
      <c r="Y27" s="116"/>
      <c r="Z27" s="116"/>
      <c r="AA27" s="116"/>
      <c r="AB27" s="116"/>
      <c r="AC27" s="116"/>
      <c r="AD27" s="116"/>
      <c r="AE27" s="116"/>
    </row>
    <row r="28" spans="1:31" s="2" customFormat="1" ht="6.9"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ROUND(J129,2)</f>
        <v>0</v>
      </c>
      <c r="K30" s="35"/>
      <c r="L30" s="52"/>
      <c r="S30" s="35"/>
      <c r="T30" s="35"/>
      <c r="U30" s="35"/>
      <c r="V30" s="35"/>
      <c r="W30" s="35"/>
      <c r="X30" s="35"/>
      <c r="Y30" s="35"/>
      <c r="Z30" s="35"/>
      <c r="AA30" s="35"/>
      <c r="AB30" s="35"/>
      <c r="AC30" s="35"/>
      <c r="AD30" s="35"/>
      <c r="AE30" s="35"/>
    </row>
    <row r="31" spans="1:31" s="2" customFormat="1" ht="6.9"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 customHeight="1">
      <c r="A33" s="35"/>
      <c r="B33" s="40"/>
      <c r="C33" s="35"/>
      <c r="D33" s="123" t="s">
        <v>40</v>
      </c>
      <c r="E33" s="113" t="s">
        <v>41</v>
      </c>
      <c r="F33" s="124">
        <f>ROUND((SUM(BE129:BE203)),2)</f>
        <v>0</v>
      </c>
      <c r="G33" s="35"/>
      <c r="H33" s="35"/>
      <c r="I33" s="125">
        <v>0.21</v>
      </c>
      <c r="J33" s="124">
        <f>ROUND(((SUM(BE129:BE203))*I33),2)</f>
        <v>0</v>
      </c>
      <c r="K33" s="35"/>
      <c r="L33" s="52"/>
      <c r="S33" s="35"/>
      <c r="T33" s="35"/>
      <c r="U33" s="35"/>
      <c r="V33" s="35"/>
      <c r="W33" s="35"/>
      <c r="X33" s="35"/>
      <c r="Y33" s="35"/>
      <c r="Z33" s="35"/>
      <c r="AA33" s="35"/>
      <c r="AB33" s="35"/>
      <c r="AC33" s="35"/>
      <c r="AD33" s="35"/>
      <c r="AE33" s="35"/>
    </row>
    <row r="34" spans="1:31" s="2" customFormat="1" ht="14.4" customHeight="1">
      <c r="A34" s="35"/>
      <c r="B34" s="40"/>
      <c r="C34" s="35"/>
      <c r="D34" s="35"/>
      <c r="E34" s="113" t="s">
        <v>42</v>
      </c>
      <c r="F34" s="124">
        <f>ROUND((SUM(BF129:BF203)),2)</f>
        <v>0</v>
      </c>
      <c r="G34" s="35"/>
      <c r="H34" s="35"/>
      <c r="I34" s="125">
        <v>0.15</v>
      </c>
      <c r="J34" s="124">
        <f>ROUND(((SUM(BF129:BF203))*I34),2)</f>
        <v>0</v>
      </c>
      <c r="K34" s="35"/>
      <c r="L34" s="52"/>
      <c r="S34" s="35"/>
      <c r="T34" s="35"/>
      <c r="U34" s="35"/>
      <c r="V34" s="35"/>
      <c r="W34" s="35"/>
      <c r="X34" s="35"/>
      <c r="Y34" s="35"/>
      <c r="Z34" s="35"/>
      <c r="AA34" s="35"/>
      <c r="AB34" s="35"/>
      <c r="AC34" s="35"/>
      <c r="AD34" s="35"/>
      <c r="AE34" s="35"/>
    </row>
    <row r="35" spans="1:31" s="2" customFormat="1" ht="14.4" customHeight="1" hidden="1">
      <c r="A35" s="35"/>
      <c r="B35" s="40"/>
      <c r="C35" s="35"/>
      <c r="D35" s="35"/>
      <c r="E35" s="113" t="s">
        <v>43</v>
      </c>
      <c r="F35" s="124">
        <f>ROUND((SUM(BG129:BG203)),2)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 customHeight="1" hidden="1">
      <c r="A36" s="35"/>
      <c r="B36" s="40"/>
      <c r="C36" s="35"/>
      <c r="D36" s="35"/>
      <c r="E36" s="113" t="s">
        <v>44</v>
      </c>
      <c r="F36" s="124">
        <f>ROUND((SUM(BH129:BH203)),2)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 customHeight="1" hidden="1">
      <c r="A37" s="35"/>
      <c r="B37" s="40"/>
      <c r="C37" s="35"/>
      <c r="D37" s="35"/>
      <c r="E37" s="113" t="s">
        <v>45</v>
      </c>
      <c r="F37" s="124">
        <f>ROUND((SUM(BI129:BI203)),2)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2"/>
      <c r="D50" s="133" t="s">
        <v>49</v>
      </c>
      <c r="E50" s="134"/>
      <c r="F50" s="134"/>
      <c r="G50" s="133" t="s">
        <v>50</v>
      </c>
      <c r="H50" s="134"/>
      <c r="I50" s="134"/>
      <c r="J50" s="134"/>
      <c r="K50" s="134"/>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3.2">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 customHeight="1">
      <c r="A82" s="35"/>
      <c r="B82" s="36"/>
      <c r="C82" s="24" t="s">
        <v>123</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617" t="str">
        <f>E7</f>
        <v>III. etapa revitalizace Letního cvičiště Louny</v>
      </c>
      <c r="F85" s="618"/>
      <c r="G85" s="618"/>
      <c r="H85" s="618"/>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121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579" t="str">
        <f>E9</f>
        <v>SO-04 - Parkur</v>
      </c>
      <c r="F87" s="616"/>
      <c r="G87" s="616"/>
      <c r="H87" s="616"/>
      <c r="I87" s="37"/>
      <c r="J87" s="37"/>
      <c r="K87" s="37"/>
      <c r="L87" s="52"/>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Louny</v>
      </c>
      <c r="G89" s="37"/>
      <c r="H89" s="37"/>
      <c r="I89" s="30" t="s">
        <v>22</v>
      </c>
      <c r="J89" s="67" t="str">
        <f>IF(J12="","",J12)</f>
        <v>20. 11. 2020</v>
      </c>
      <c r="K89" s="37"/>
      <c r="L89" s="52"/>
      <c r="S89" s="35"/>
      <c r="T89" s="35"/>
      <c r="U89" s="35"/>
      <c r="V89" s="35"/>
      <c r="W89" s="35"/>
      <c r="X89" s="35"/>
      <c r="Y89" s="35"/>
      <c r="Z89" s="35"/>
      <c r="AA89" s="35"/>
      <c r="AB89" s="35"/>
      <c r="AC89" s="35"/>
      <c r="AD89" s="35"/>
      <c r="AE89" s="35"/>
    </row>
    <row r="90" spans="1:31" s="2" customFormat="1" ht="6.9"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65" customHeight="1">
      <c r="A91" s="35"/>
      <c r="B91" s="36"/>
      <c r="C91" s="30" t="s">
        <v>24</v>
      </c>
      <c r="D91" s="37"/>
      <c r="E91" s="37"/>
      <c r="F91" s="28" t="str">
        <f>E15</f>
        <v>Město Louny</v>
      </c>
      <c r="G91" s="37"/>
      <c r="H91" s="37"/>
      <c r="I91" s="30" t="s">
        <v>30</v>
      </c>
      <c r="J91" s="33" t="str">
        <f>E21</f>
        <v>Sportovní projekty s.r.o.</v>
      </c>
      <c r="K91" s="37"/>
      <c r="L91" s="52"/>
      <c r="S91" s="35"/>
      <c r="T91" s="35"/>
      <c r="U91" s="35"/>
      <c r="V91" s="35"/>
      <c r="W91" s="35"/>
      <c r="X91" s="35"/>
      <c r="Y91" s="35"/>
      <c r="Z91" s="35"/>
      <c r="AA91" s="35"/>
      <c r="AB91" s="35"/>
      <c r="AC91" s="35"/>
      <c r="AD91" s="35"/>
      <c r="AE91" s="35"/>
    </row>
    <row r="92" spans="1:31" s="2" customFormat="1" ht="15.15" customHeight="1">
      <c r="A92" s="35"/>
      <c r="B92" s="36"/>
      <c r="C92" s="30" t="s">
        <v>28</v>
      </c>
      <c r="D92" s="37"/>
      <c r="E92" s="37"/>
      <c r="F92" s="28" t="str">
        <f>IF(E18="","",E18)</f>
        <v>Vyplň údaj</v>
      </c>
      <c r="G92" s="37"/>
      <c r="H92" s="37"/>
      <c r="I92" s="30" t="s">
        <v>33</v>
      </c>
      <c r="J92" s="33" t="str">
        <f>E24</f>
        <v>F.Pecka</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124</v>
      </c>
      <c r="D94" s="145"/>
      <c r="E94" s="145"/>
      <c r="F94" s="145"/>
      <c r="G94" s="145"/>
      <c r="H94" s="145"/>
      <c r="I94" s="145"/>
      <c r="J94" s="146" t="s">
        <v>125</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8" customHeight="1">
      <c r="A96" s="35"/>
      <c r="B96" s="36"/>
      <c r="C96" s="147" t="s">
        <v>126</v>
      </c>
      <c r="D96" s="37"/>
      <c r="E96" s="37"/>
      <c r="F96" s="37"/>
      <c r="G96" s="37"/>
      <c r="H96" s="37"/>
      <c r="I96" s="37"/>
      <c r="J96" s="85">
        <f>J129</f>
        <v>0</v>
      </c>
      <c r="K96" s="37"/>
      <c r="L96" s="52"/>
      <c r="S96" s="35"/>
      <c r="T96" s="35"/>
      <c r="U96" s="35"/>
      <c r="V96" s="35"/>
      <c r="W96" s="35"/>
      <c r="X96" s="35"/>
      <c r="Y96" s="35"/>
      <c r="Z96" s="35"/>
      <c r="AA96" s="35"/>
      <c r="AB96" s="35"/>
      <c r="AC96" s="35"/>
      <c r="AD96" s="35"/>
      <c r="AE96" s="35"/>
      <c r="AU96" s="18" t="s">
        <v>127</v>
      </c>
    </row>
    <row r="97" spans="2:12" s="9" customFormat="1" ht="24.9" customHeight="1">
      <c r="B97" s="148"/>
      <c r="C97" s="149"/>
      <c r="D97" s="150" t="s">
        <v>128</v>
      </c>
      <c r="E97" s="151"/>
      <c r="F97" s="151"/>
      <c r="G97" s="151"/>
      <c r="H97" s="151"/>
      <c r="I97" s="151"/>
      <c r="J97" s="152">
        <f>J130</f>
        <v>0</v>
      </c>
      <c r="K97" s="149"/>
      <c r="L97" s="153"/>
    </row>
    <row r="98" spans="2:12" s="10" customFormat="1" ht="19.95" customHeight="1">
      <c r="B98" s="154"/>
      <c r="C98" s="155"/>
      <c r="D98" s="156" t="s">
        <v>129</v>
      </c>
      <c r="E98" s="157"/>
      <c r="F98" s="157"/>
      <c r="G98" s="157"/>
      <c r="H98" s="157"/>
      <c r="I98" s="157"/>
      <c r="J98" s="158">
        <f>J131</f>
        <v>0</v>
      </c>
      <c r="K98" s="155"/>
      <c r="L98" s="159"/>
    </row>
    <row r="99" spans="2:12" s="10" customFormat="1" ht="19.95" customHeight="1">
      <c r="B99" s="154"/>
      <c r="C99" s="155"/>
      <c r="D99" s="156" t="s">
        <v>399</v>
      </c>
      <c r="E99" s="157"/>
      <c r="F99" s="157"/>
      <c r="G99" s="157"/>
      <c r="H99" s="157"/>
      <c r="I99" s="157"/>
      <c r="J99" s="158">
        <f>J145</f>
        <v>0</v>
      </c>
      <c r="K99" s="155"/>
      <c r="L99" s="159"/>
    </row>
    <row r="100" spans="2:12" s="10" customFormat="1" ht="19.95" customHeight="1">
      <c r="B100" s="154"/>
      <c r="C100" s="155"/>
      <c r="D100" s="156" t="s">
        <v>130</v>
      </c>
      <c r="E100" s="157"/>
      <c r="F100" s="157"/>
      <c r="G100" s="157"/>
      <c r="H100" s="157"/>
      <c r="I100" s="157"/>
      <c r="J100" s="158">
        <f>J148</f>
        <v>0</v>
      </c>
      <c r="K100" s="155"/>
      <c r="L100" s="159"/>
    </row>
    <row r="101" spans="2:12" s="10" customFormat="1" ht="19.95" customHeight="1">
      <c r="B101" s="154"/>
      <c r="C101" s="155"/>
      <c r="D101" s="156" t="s">
        <v>132</v>
      </c>
      <c r="E101" s="157"/>
      <c r="F101" s="157"/>
      <c r="G101" s="157"/>
      <c r="H101" s="157"/>
      <c r="I101" s="157"/>
      <c r="J101" s="158">
        <f>J165</f>
        <v>0</v>
      </c>
      <c r="K101" s="155"/>
      <c r="L101" s="159"/>
    </row>
    <row r="102" spans="2:12" s="9" customFormat="1" ht="24.9" customHeight="1">
      <c r="B102" s="148"/>
      <c r="C102" s="149"/>
      <c r="D102" s="150" t="s">
        <v>133</v>
      </c>
      <c r="E102" s="151"/>
      <c r="F102" s="151"/>
      <c r="G102" s="151"/>
      <c r="H102" s="151"/>
      <c r="I102" s="151"/>
      <c r="J102" s="152">
        <f>J167</f>
        <v>0</v>
      </c>
      <c r="K102" s="149"/>
      <c r="L102" s="153"/>
    </row>
    <row r="103" spans="2:12" s="10" customFormat="1" ht="19.95" customHeight="1">
      <c r="B103" s="154"/>
      <c r="C103" s="155"/>
      <c r="D103" s="156" t="s">
        <v>696</v>
      </c>
      <c r="E103" s="157"/>
      <c r="F103" s="157"/>
      <c r="G103" s="157"/>
      <c r="H103" s="157"/>
      <c r="I103" s="157"/>
      <c r="J103" s="158">
        <f>J168</f>
        <v>0</v>
      </c>
      <c r="K103" s="155"/>
      <c r="L103" s="159"/>
    </row>
    <row r="104" spans="2:12" s="10" customFormat="1" ht="19.95" customHeight="1">
      <c r="B104" s="154"/>
      <c r="C104" s="155"/>
      <c r="D104" s="156" t="s">
        <v>697</v>
      </c>
      <c r="E104" s="157"/>
      <c r="F104" s="157"/>
      <c r="G104" s="157"/>
      <c r="H104" s="157"/>
      <c r="I104" s="157"/>
      <c r="J104" s="158">
        <f>J175</f>
        <v>0</v>
      </c>
      <c r="K104" s="155"/>
      <c r="L104" s="159"/>
    </row>
    <row r="105" spans="2:12" s="9" customFormat="1" ht="24.9" customHeight="1">
      <c r="B105" s="148"/>
      <c r="C105" s="149"/>
      <c r="D105" s="150" t="s">
        <v>135</v>
      </c>
      <c r="E105" s="151"/>
      <c r="F105" s="151"/>
      <c r="G105" s="151"/>
      <c r="H105" s="151"/>
      <c r="I105" s="151"/>
      <c r="J105" s="152">
        <f>J195</f>
        <v>0</v>
      </c>
      <c r="K105" s="149"/>
      <c r="L105" s="153"/>
    </row>
    <row r="106" spans="2:12" s="10" customFormat="1" ht="19.95" customHeight="1">
      <c r="B106" s="154"/>
      <c r="C106" s="155"/>
      <c r="D106" s="156" t="s">
        <v>136</v>
      </c>
      <c r="E106" s="157"/>
      <c r="F106" s="157"/>
      <c r="G106" s="157"/>
      <c r="H106" s="157"/>
      <c r="I106" s="157"/>
      <c r="J106" s="158">
        <f>J196</f>
        <v>0</v>
      </c>
      <c r="K106" s="155"/>
      <c r="L106" s="159"/>
    </row>
    <row r="107" spans="2:12" s="10" customFormat="1" ht="19.95" customHeight="1">
      <c r="B107" s="154"/>
      <c r="C107" s="155"/>
      <c r="D107" s="156" t="s">
        <v>137</v>
      </c>
      <c r="E107" s="157"/>
      <c r="F107" s="157"/>
      <c r="G107" s="157"/>
      <c r="H107" s="157"/>
      <c r="I107" s="157"/>
      <c r="J107" s="158">
        <f>J198</f>
        <v>0</v>
      </c>
      <c r="K107" s="155"/>
      <c r="L107" s="159"/>
    </row>
    <row r="108" spans="2:12" s="10" customFormat="1" ht="19.95" customHeight="1">
      <c r="B108" s="154"/>
      <c r="C108" s="155"/>
      <c r="D108" s="156" t="s">
        <v>138</v>
      </c>
      <c r="E108" s="157"/>
      <c r="F108" s="157"/>
      <c r="G108" s="157"/>
      <c r="H108" s="157"/>
      <c r="I108" s="157"/>
      <c r="J108" s="158">
        <f>J200</f>
        <v>0</v>
      </c>
      <c r="K108" s="155"/>
      <c r="L108" s="159"/>
    </row>
    <row r="109" spans="2:12" s="10" customFormat="1" ht="19.95" customHeight="1">
      <c r="B109" s="154"/>
      <c r="C109" s="155"/>
      <c r="D109" s="156" t="s">
        <v>139</v>
      </c>
      <c r="E109" s="157"/>
      <c r="F109" s="157"/>
      <c r="G109" s="157"/>
      <c r="H109" s="157"/>
      <c r="I109" s="157"/>
      <c r="J109" s="158">
        <f>J202</f>
        <v>0</v>
      </c>
      <c r="K109" s="155"/>
      <c r="L109" s="159"/>
    </row>
    <row r="110" spans="1:31" s="2" customFormat="1" ht="21.7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6.9" customHeight="1">
      <c r="A111" s="35"/>
      <c r="B111" s="55"/>
      <c r="C111" s="56"/>
      <c r="D111" s="56"/>
      <c r="E111" s="56"/>
      <c r="F111" s="56"/>
      <c r="G111" s="56"/>
      <c r="H111" s="56"/>
      <c r="I111" s="56"/>
      <c r="J111" s="56"/>
      <c r="K111" s="56"/>
      <c r="L111" s="52"/>
      <c r="S111" s="35"/>
      <c r="T111" s="35"/>
      <c r="U111" s="35"/>
      <c r="V111" s="35"/>
      <c r="W111" s="35"/>
      <c r="X111" s="35"/>
      <c r="Y111" s="35"/>
      <c r="Z111" s="35"/>
      <c r="AA111" s="35"/>
      <c r="AB111" s="35"/>
      <c r="AC111" s="35"/>
      <c r="AD111" s="35"/>
      <c r="AE111" s="35"/>
    </row>
    <row r="115" spans="1:31" s="2" customFormat="1" ht="6.9" customHeight="1">
      <c r="A115" s="35"/>
      <c r="B115" s="57"/>
      <c r="C115" s="58"/>
      <c r="D115" s="58"/>
      <c r="E115" s="58"/>
      <c r="F115" s="58"/>
      <c r="G115" s="58"/>
      <c r="H115" s="58"/>
      <c r="I115" s="58"/>
      <c r="J115" s="58"/>
      <c r="K115" s="58"/>
      <c r="L115" s="52"/>
      <c r="S115" s="35"/>
      <c r="T115" s="35"/>
      <c r="U115" s="35"/>
      <c r="V115" s="35"/>
      <c r="W115" s="35"/>
      <c r="X115" s="35"/>
      <c r="Y115" s="35"/>
      <c r="Z115" s="35"/>
      <c r="AA115" s="35"/>
      <c r="AB115" s="35"/>
      <c r="AC115" s="35"/>
      <c r="AD115" s="35"/>
      <c r="AE115" s="35"/>
    </row>
    <row r="116" spans="1:31" s="2" customFormat="1" ht="24.9" customHeight="1">
      <c r="A116" s="35"/>
      <c r="B116" s="36"/>
      <c r="C116" s="24" t="s">
        <v>140</v>
      </c>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6.9"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16</v>
      </c>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6.5" customHeight="1">
      <c r="A119" s="35"/>
      <c r="B119" s="36"/>
      <c r="C119" s="37"/>
      <c r="D119" s="37"/>
      <c r="E119" s="617" t="str">
        <f>E7</f>
        <v>III. etapa revitalizace Letního cvičiště Louny</v>
      </c>
      <c r="F119" s="618"/>
      <c r="G119" s="618"/>
      <c r="H119" s="618"/>
      <c r="I119" s="37"/>
      <c r="J119" s="37"/>
      <c r="K119" s="37"/>
      <c r="L119" s="52"/>
      <c r="S119" s="35"/>
      <c r="T119" s="35"/>
      <c r="U119" s="35"/>
      <c r="V119" s="35"/>
      <c r="W119" s="35"/>
      <c r="X119" s="35"/>
      <c r="Y119" s="35"/>
      <c r="Z119" s="35"/>
      <c r="AA119" s="35"/>
      <c r="AB119" s="35"/>
      <c r="AC119" s="35"/>
      <c r="AD119" s="35"/>
      <c r="AE119" s="35"/>
    </row>
    <row r="120" spans="1:31" s="2" customFormat="1" ht="12" customHeight="1">
      <c r="A120" s="35"/>
      <c r="B120" s="36"/>
      <c r="C120" s="30" t="s">
        <v>121</v>
      </c>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6.5" customHeight="1">
      <c r="A121" s="35"/>
      <c r="B121" s="36"/>
      <c r="C121" s="37"/>
      <c r="D121" s="37"/>
      <c r="E121" s="579" t="str">
        <f>E9</f>
        <v>SO-04 - Parkur</v>
      </c>
      <c r="F121" s="616"/>
      <c r="G121" s="616"/>
      <c r="H121" s="616"/>
      <c r="I121" s="37"/>
      <c r="J121" s="37"/>
      <c r="K121" s="37"/>
      <c r="L121" s="52"/>
      <c r="S121" s="35"/>
      <c r="T121" s="35"/>
      <c r="U121" s="35"/>
      <c r="V121" s="35"/>
      <c r="W121" s="35"/>
      <c r="X121" s="35"/>
      <c r="Y121" s="35"/>
      <c r="Z121" s="35"/>
      <c r="AA121" s="35"/>
      <c r="AB121" s="35"/>
      <c r="AC121" s="35"/>
      <c r="AD121" s="35"/>
      <c r="AE121" s="35"/>
    </row>
    <row r="122" spans="1:31" s="2" customFormat="1" ht="6.9"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12" customHeight="1">
      <c r="A123" s="35"/>
      <c r="B123" s="36"/>
      <c r="C123" s="30" t="s">
        <v>20</v>
      </c>
      <c r="D123" s="37"/>
      <c r="E123" s="37"/>
      <c r="F123" s="28" t="str">
        <f>F12</f>
        <v>Louny</v>
      </c>
      <c r="G123" s="37"/>
      <c r="H123" s="37"/>
      <c r="I123" s="30" t="s">
        <v>22</v>
      </c>
      <c r="J123" s="67" t="str">
        <f>IF(J12="","",J12)</f>
        <v>20. 11. 2020</v>
      </c>
      <c r="K123" s="37"/>
      <c r="L123" s="52"/>
      <c r="S123" s="35"/>
      <c r="T123" s="35"/>
      <c r="U123" s="35"/>
      <c r="V123" s="35"/>
      <c r="W123" s="35"/>
      <c r="X123" s="35"/>
      <c r="Y123" s="35"/>
      <c r="Z123" s="35"/>
      <c r="AA123" s="35"/>
      <c r="AB123" s="35"/>
      <c r="AC123" s="35"/>
      <c r="AD123" s="35"/>
      <c r="AE123" s="35"/>
    </row>
    <row r="124" spans="1:31" s="2" customFormat="1" ht="6.9" customHeight="1">
      <c r="A124" s="35"/>
      <c r="B124" s="36"/>
      <c r="C124" s="37"/>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31" s="2" customFormat="1" ht="25.65" customHeight="1">
      <c r="A125" s="35"/>
      <c r="B125" s="36"/>
      <c r="C125" s="30" t="s">
        <v>24</v>
      </c>
      <c r="D125" s="37"/>
      <c r="E125" s="37"/>
      <c r="F125" s="28" t="str">
        <f>E15</f>
        <v>Město Louny</v>
      </c>
      <c r="G125" s="37"/>
      <c r="H125" s="37"/>
      <c r="I125" s="30" t="s">
        <v>30</v>
      </c>
      <c r="J125" s="33" t="str">
        <f>E21</f>
        <v>Sportovní projekty s.r.o.</v>
      </c>
      <c r="K125" s="37"/>
      <c r="L125" s="52"/>
      <c r="S125" s="35"/>
      <c r="T125" s="35"/>
      <c r="U125" s="35"/>
      <c r="V125" s="35"/>
      <c r="W125" s="35"/>
      <c r="X125" s="35"/>
      <c r="Y125" s="35"/>
      <c r="Z125" s="35"/>
      <c r="AA125" s="35"/>
      <c r="AB125" s="35"/>
      <c r="AC125" s="35"/>
      <c r="AD125" s="35"/>
      <c r="AE125" s="35"/>
    </row>
    <row r="126" spans="1:31" s="2" customFormat="1" ht="15.15" customHeight="1">
      <c r="A126" s="35"/>
      <c r="B126" s="36"/>
      <c r="C126" s="30" t="s">
        <v>28</v>
      </c>
      <c r="D126" s="37"/>
      <c r="E126" s="37"/>
      <c r="F126" s="28" t="str">
        <f>IF(E18="","",E18)</f>
        <v>Vyplň údaj</v>
      </c>
      <c r="G126" s="37"/>
      <c r="H126" s="37"/>
      <c r="I126" s="30" t="s">
        <v>33</v>
      </c>
      <c r="J126" s="33" t="str">
        <f>E24</f>
        <v>F.Pecka</v>
      </c>
      <c r="K126" s="37"/>
      <c r="L126" s="52"/>
      <c r="S126" s="35"/>
      <c r="T126" s="35"/>
      <c r="U126" s="35"/>
      <c r="V126" s="35"/>
      <c r="W126" s="35"/>
      <c r="X126" s="35"/>
      <c r="Y126" s="35"/>
      <c r="Z126" s="35"/>
      <c r="AA126" s="35"/>
      <c r="AB126" s="35"/>
      <c r="AC126" s="35"/>
      <c r="AD126" s="35"/>
      <c r="AE126" s="35"/>
    </row>
    <row r="127" spans="1:31" s="2" customFormat="1" ht="10.35" customHeight="1">
      <c r="A127" s="35"/>
      <c r="B127" s="36"/>
      <c r="C127" s="37"/>
      <c r="D127" s="37"/>
      <c r="E127" s="37"/>
      <c r="F127" s="37"/>
      <c r="G127" s="37"/>
      <c r="H127" s="37"/>
      <c r="I127" s="37"/>
      <c r="J127" s="37"/>
      <c r="K127" s="37"/>
      <c r="L127" s="52"/>
      <c r="S127" s="35"/>
      <c r="T127" s="35"/>
      <c r="U127" s="35"/>
      <c r="V127" s="35"/>
      <c r="W127" s="35"/>
      <c r="X127" s="35"/>
      <c r="Y127" s="35"/>
      <c r="Z127" s="35"/>
      <c r="AA127" s="35"/>
      <c r="AB127" s="35"/>
      <c r="AC127" s="35"/>
      <c r="AD127" s="35"/>
      <c r="AE127" s="35"/>
    </row>
    <row r="128" spans="1:31" s="11" customFormat="1" ht="29.25" customHeight="1">
      <c r="A128" s="160"/>
      <c r="B128" s="161"/>
      <c r="C128" s="162" t="s">
        <v>141</v>
      </c>
      <c r="D128" s="163" t="s">
        <v>61</v>
      </c>
      <c r="E128" s="163" t="s">
        <v>57</v>
      </c>
      <c r="F128" s="163" t="s">
        <v>58</v>
      </c>
      <c r="G128" s="163" t="s">
        <v>142</v>
      </c>
      <c r="H128" s="163" t="s">
        <v>143</v>
      </c>
      <c r="I128" s="163" t="s">
        <v>144</v>
      </c>
      <c r="J128" s="164" t="s">
        <v>125</v>
      </c>
      <c r="K128" s="165" t="s">
        <v>145</v>
      </c>
      <c r="L128" s="166"/>
      <c r="M128" s="76" t="s">
        <v>1</v>
      </c>
      <c r="N128" s="77" t="s">
        <v>40</v>
      </c>
      <c r="O128" s="77" t="s">
        <v>146</v>
      </c>
      <c r="P128" s="77" t="s">
        <v>147</v>
      </c>
      <c r="Q128" s="77" t="s">
        <v>148</v>
      </c>
      <c r="R128" s="77" t="s">
        <v>149</v>
      </c>
      <c r="S128" s="77" t="s">
        <v>150</v>
      </c>
      <c r="T128" s="78" t="s">
        <v>151</v>
      </c>
      <c r="U128" s="160"/>
      <c r="V128" s="160"/>
      <c r="W128" s="160"/>
      <c r="X128" s="160"/>
      <c r="Y128" s="160"/>
      <c r="Z128" s="160"/>
      <c r="AA128" s="160"/>
      <c r="AB128" s="160"/>
      <c r="AC128" s="160"/>
      <c r="AD128" s="160"/>
      <c r="AE128" s="160"/>
    </row>
    <row r="129" spans="1:63" s="2" customFormat="1" ht="22.8" customHeight="1">
      <c r="A129" s="35"/>
      <c r="B129" s="36"/>
      <c r="C129" s="83" t="s">
        <v>152</v>
      </c>
      <c r="D129" s="37"/>
      <c r="E129" s="37"/>
      <c r="F129" s="37"/>
      <c r="G129" s="37"/>
      <c r="H129" s="37"/>
      <c r="I129" s="37"/>
      <c r="J129" s="167">
        <f>BK129</f>
        <v>0</v>
      </c>
      <c r="K129" s="37"/>
      <c r="L129" s="40"/>
      <c r="M129" s="79"/>
      <c r="N129" s="168"/>
      <c r="O129" s="80"/>
      <c r="P129" s="169">
        <f>P130+P167+P195</f>
        <v>0</v>
      </c>
      <c r="Q129" s="80"/>
      <c r="R129" s="169">
        <f>R130+R167+R195</f>
        <v>164.21150550000002</v>
      </c>
      <c r="S129" s="80"/>
      <c r="T129" s="170">
        <f>T130+T167+T195</f>
        <v>0</v>
      </c>
      <c r="U129" s="35"/>
      <c r="V129" s="35"/>
      <c r="W129" s="35"/>
      <c r="X129" s="35"/>
      <c r="Y129" s="35"/>
      <c r="Z129" s="35"/>
      <c r="AA129" s="35"/>
      <c r="AB129" s="35"/>
      <c r="AC129" s="35"/>
      <c r="AD129" s="35"/>
      <c r="AE129" s="35"/>
      <c r="AT129" s="18" t="s">
        <v>75</v>
      </c>
      <c r="AU129" s="18" t="s">
        <v>127</v>
      </c>
      <c r="BK129" s="171">
        <f>BK130+BK167+BK195</f>
        <v>0</v>
      </c>
    </row>
    <row r="130" spans="2:63" s="12" customFormat="1" ht="25.95" customHeight="1">
      <c r="B130" s="172"/>
      <c r="C130" s="173"/>
      <c r="D130" s="174" t="s">
        <v>75</v>
      </c>
      <c r="E130" s="175" t="s">
        <v>153</v>
      </c>
      <c r="F130" s="175" t="s">
        <v>154</v>
      </c>
      <c r="G130" s="173"/>
      <c r="H130" s="173"/>
      <c r="I130" s="176"/>
      <c r="J130" s="177">
        <f>BK130</f>
        <v>0</v>
      </c>
      <c r="K130" s="173"/>
      <c r="L130" s="178"/>
      <c r="M130" s="179"/>
      <c r="N130" s="180"/>
      <c r="O130" s="180"/>
      <c r="P130" s="181">
        <f>P131+P145+P148+P165</f>
        <v>0</v>
      </c>
      <c r="Q130" s="180"/>
      <c r="R130" s="181">
        <f>R131+R145+R148+R165</f>
        <v>164.21150550000002</v>
      </c>
      <c r="S130" s="180"/>
      <c r="T130" s="182">
        <f>T131+T145+T148+T165</f>
        <v>0</v>
      </c>
      <c r="AR130" s="183" t="s">
        <v>84</v>
      </c>
      <c r="AT130" s="184" t="s">
        <v>75</v>
      </c>
      <c r="AU130" s="184" t="s">
        <v>76</v>
      </c>
      <c r="AY130" s="183" t="s">
        <v>155</v>
      </c>
      <c r="BK130" s="185">
        <f>BK131+BK145+BK148+BK165</f>
        <v>0</v>
      </c>
    </row>
    <row r="131" spans="2:63" s="12" customFormat="1" ht="22.8" customHeight="1">
      <c r="B131" s="172"/>
      <c r="C131" s="173"/>
      <c r="D131" s="174" t="s">
        <v>75</v>
      </c>
      <c r="E131" s="186" t="s">
        <v>84</v>
      </c>
      <c r="F131" s="186" t="s">
        <v>156</v>
      </c>
      <c r="G131" s="173"/>
      <c r="H131" s="173"/>
      <c r="I131" s="176"/>
      <c r="J131" s="187">
        <f>BK131</f>
        <v>0</v>
      </c>
      <c r="K131" s="173"/>
      <c r="L131" s="178"/>
      <c r="M131" s="179"/>
      <c r="N131" s="180"/>
      <c r="O131" s="180"/>
      <c r="P131" s="181">
        <f>SUM(P132:P144)</f>
        <v>0</v>
      </c>
      <c r="Q131" s="180"/>
      <c r="R131" s="181">
        <f>SUM(R132:R144)</f>
        <v>0</v>
      </c>
      <c r="S131" s="180"/>
      <c r="T131" s="182">
        <f>SUM(T132:T144)</f>
        <v>0</v>
      </c>
      <c r="AR131" s="183" t="s">
        <v>84</v>
      </c>
      <c r="AT131" s="184" t="s">
        <v>75</v>
      </c>
      <c r="AU131" s="184" t="s">
        <v>84</v>
      </c>
      <c r="AY131" s="183" t="s">
        <v>155</v>
      </c>
      <c r="BK131" s="185">
        <f>SUM(BK132:BK144)</f>
        <v>0</v>
      </c>
    </row>
    <row r="132" spans="1:65" s="2" customFormat="1" ht="33" customHeight="1">
      <c r="A132" s="35"/>
      <c r="B132" s="36"/>
      <c r="C132" s="188" t="s">
        <v>84</v>
      </c>
      <c r="D132" s="188" t="s">
        <v>157</v>
      </c>
      <c r="E132" s="189" t="s">
        <v>698</v>
      </c>
      <c r="F132" s="190" t="s">
        <v>699</v>
      </c>
      <c r="G132" s="191" t="s">
        <v>181</v>
      </c>
      <c r="H132" s="192">
        <v>4.58</v>
      </c>
      <c r="I132" s="193"/>
      <c r="J132" s="194">
        <f>ROUND(I132*H132,2)</f>
        <v>0</v>
      </c>
      <c r="K132" s="195"/>
      <c r="L132" s="40"/>
      <c r="M132" s="196" t="s">
        <v>1</v>
      </c>
      <c r="N132" s="197" t="s">
        <v>41</v>
      </c>
      <c r="O132" s="72"/>
      <c r="P132" s="198">
        <f>O132*H132</f>
        <v>0</v>
      </c>
      <c r="Q132" s="198">
        <v>0</v>
      </c>
      <c r="R132" s="198">
        <f>Q132*H132</f>
        <v>0</v>
      </c>
      <c r="S132" s="198">
        <v>0</v>
      </c>
      <c r="T132" s="199">
        <f>S132*H132</f>
        <v>0</v>
      </c>
      <c r="U132" s="35"/>
      <c r="V132" s="35"/>
      <c r="W132" s="35"/>
      <c r="X132" s="35"/>
      <c r="Y132" s="35"/>
      <c r="Z132" s="35"/>
      <c r="AA132" s="35"/>
      <c r="AB132" s="35"/>
      <c r="AC132" s="35"/>
      <c r="AD132" s="35"/>
      <c r="AE132" s="35"/>
      <c r="AR132" s="200" t="s">
        <v>161</v>
      </c>
      <c r="AT132" s="200" t="s">
        <v>157</v>
      </c>
      <c r="AU132" s="200" t="s">
        <v>86</v>
      </c>
      <c r="AY132" s="18" t="s">
        <v>155</v>
      </c>
      <c r="BE132" s="201">
        <f>IF(N132="základní",J132,0)</f>
        <v>0</v>
      </c>
      <c r="BF132" s="201">
        <f>IF(N132="snížená",J132,0)</f>
        <v>0</v>
      </c>
      <c r="BG132" s="201">
        <f>IF(N132="zákl. přenesená",J132,0)</f>
        <v>0</v>
      </c>
      <c r="BH132" s="201">
        <f>IF(N132="sníž. přenesená",J132,0)</f>
        <v>0</v>
      </c>
      <c r="BI132" s="201">
        <f>IF(N132="nulová",J132,0)</f>
        <v>0</v>
      </c>
      <c r="BJ132" s="18" t="s">
        <v>84</v>
      </c>
      <c r="BK132" s="201">
        <f>ROUND(I132*H132,2)</f>
        <v>0</v>
      </c>
      <c r="BL132" s="18" t="s">
        <v>161</v>
      </c>
      <c r="BM132" s="200" t="s">
        <v>873</v>
      </c>
    </row>
    <row r="133" spans="2:51" s="13" customFormat="1" ht="12">
      <c r="B133" s="202"/>
      <c r="C133" s="203"/>
      <c r="D133" s="204" t="s">
        <v>163</v>
      </c>
      <c r="E133" s="205" t="s">
        <v>1</v>
      </c>
      <c r="F133" s="206" t="s">
        <v>874</v>
      </c>
      <c r="G133" s="203"/>
      <c r="H133" s="207">
        <v>3.41</v>
      </c>
      <c r="I133" s="208"/>
      <c r="J133" s="203"/>
      <c r="K133" s="203"/>
      <c r="L133" s="209"/>
      <c r="M133" s="210"/>
      <c r="N133" s="211"/>
      <c r="O133" s="211"/>
      <c r="P133" s="211"/>
      <c r="Q133" s="211"/>
      <c r="R133" s="211"/>
      <c r="S133" s="211"/>
      <c r="T133" s="212"/>
      <c r="AT133" s="213" t="s">
        <v>163</v>
      </c>
      <c r="AU133" s="213" t="s">
        <v>86</v>
      </c>
      <c r="AV133" s="13" t="s">
        <v>86</v>
      </c>
      <c r="AW133" s="13" t="s">
        <v>32</v>
      </c>
      <c r="AX133" s="13" t="s">
        <v>76</v>
      </c>
      <c r="AY133" s="213" t="s">
        <v>155</v>
      </c>
    </row>
    <row r="134" spans="2:51" s="13" customFormat="1" ht="12">
      <c r="B134" s="202"/>
      <c r="C134" s="203"/>
      <c r="D134" s="204" t="s">
        <v>163</v>
      </c>
      <c r="E134" s="205" t="s">
        <v>1</v>
      </c>
      <c r="F134" s="206" t="s">
        <v>875</v>
      </c>
      <c r="G134" s="203"/>
      <c r="H134" s="207">
        <v>1.17</v>
      </c>
      <c r="I134" s="208"/>
      <c r="J134" s="203"/>
      <c r="K134" s="203"/>
      <c r="L134" s="209"/>
      <c r="M134" s="210"/>
      <c r="N134" s="211"/>
      <c r="O134" s="211"/>
      <c r="P134" s="211"/>
      <c r="Q134" s="211"/>
      <c r="R134" s="211"/>
      <c r="S134" s="211"/>
      <c r="T134" s="212"/>
      <c r="AT134" s="213" t="s">
        <v>163</v>
      </c>
      <c r="AU134" s="213" t="s">
        <v>86</v>
      </c>
      <c r="AV134" s="13" t="s">
        <v>86</v>
      </c>
      <c r="AW134" s="13" t="s">
        <v>32</v>
      </c>
      <c r="AX134" s="13" t="s">
        <v>76</v>
      </c>
      <c r="AY134" s="213" t="s">
        <v>155</v>
      </c>
    </row>
    <row r="135" spans="2:51" s="16" customFormat="1" ht="12">
      <c r="B135" s="235"/>
      <c r="C135" s="236"/>
      <c r="D135" s="204" t="s">
        <v>163</v>
      </c>
      <c r="E135" s="237" t="s">
        <v>1</v>
      </c>
      <c r="F135" s="238" t="s">
        <v>206</v>
      </c>
      <c r="G135" s="236"/>
      <c r="H135" s="239">
        <v>4.58</v>
      </c>
      <c r="I135" s="240"/>
      <c r="J135" s="236"/>
      <c r="K135" s="236"/>
      <c r="L135" s="241"/>
      <c r="M135" s="242"/>
      <c r="N135" s="243"/>
      <c r="O135" s="243"/>
      <c r="P135" s="243"/>
      <c r="Q135" s="243"/>
      <c r="R135" s="243"/>
      <c r="S135" s="243"/>
      <c r="T135" s="244"/>
      <c r="AT135" s="245" t="s">
        <v>163</v>
      </c>
      <c r="AU135" s="245" t="s">
        <v>86</v>
      </c>
      <c r="AV135" s="16" t="s">
        <v>161</v>
      </c>
      <c r="AW135" s="16" t="s">
        <v>32</v>
      </c>
      <c r="AX135" s="16" t="s">
        <v>84</v>
      </c>
      <c r="AY135" s="245" t="s">
        <v>155</v>
      </c>
    </row>
    <row r="136" spans="1:65" s="2" customFormat="1" ht="33" customHeight="1">
      <c r="A136" s="35"/>
      <c r="B136" s="36"/>
      <c r="C136" s="188" t="s">
        <v>86</v>
      </c>
      <c r="D136" s="188" t="s">
        <v>157</v>
      </c>
      <c r="E136" s="189" t="s">
        <v>213</v>
      </c>
      <c r="F136" s="190" t="s">
        <v>214</v>
      </c>
      <c r="G136" s="191" t="s">
        <v>181</v>
      </c>
      <c r="H136" s="192">
        <v>4.58</v>
      </c>
      <c r="I136" s="193"/>
      <c r="J136" s="194">
        <f>ROUND(I136*H136,2)</f>
        <v>0</v>
      </c>
      <c r="K136" s="195"/>
      <c r="L136" s="40"/>
      <c r="M136" s="196" t="s">
        <v>1</v>
      </c>
      <c r="N136" s="197" t="s">
        <v>41</v>
      </c>
      <c r="O136" s="72"/>
      <c r="P136" s="198">
        <f>O136*H136</f>
        <v>0</v>
      </c>
      <c r="Q136" s="198">
        <v>0</v>
      </c>
      <c r="R136" s="198">
        <f>Q136*H136</f>
        <v>0</v>
      </c>
      <c r="S136" s="198">
        <v>0</v>
      </c>
      <c r="T136" s="199">
        <f>S136*H136</f>
        <v>0</v>
      </c>
      <c r="U136" s="35"/>
      <c r="V136" s="35"/>
      <c r="W136" s="35"/>
      <c r="X136" s="35"/>
      <c r="Y136" s="35"/>
      <c r="Z136" s="35"/>
      <c r="AA136" s="35"/>
      <c r="AB136" s="35"/>
      <c r="AC136" s="35"/>
      <c r="AD136" s="35"/>
      <c r="AE136" s="35"/>
      <c r="AR136" s="200" t="s">
        <v>161</v>
      </c>
      <c r="AT136" s="200" t="s">
        <v>157</v>
      </c>
      <c r="AU136" s="200" t="s">
        <v>86</v>
      </c>
      <c r="AY136" s="18" t="s">
        <v>155</v>
      </c>
      <c r="BE136" s="201">
        <f>IF(N136="základní",J136,0)</f>
        <v>0</v>
      </c>
      <c r="BF136" s="201">
        <f>IF(N136="snížená",J136,0)</f>
        <v>0</v>
      </c>
      <c r="BG136" s="201">
        <f>IF(N136="zákl. přenesená",J136,0)</f>
        <v>0</v>
      </c>
      <c r="BH136" s="201">
        <f>IF(N136="sníž. přenesená",J136,0)</f>
        <v>0</v>
      </c>
      <c r="BI136" s="201">
        <f>IF(N136="nulová",J136,0)</f>
        <v>0</v>
      </c>
      <c r="BJ136" s="18" t="s">
        <v>84</v>
      </c>
      <c r="BK136" s="201">
        <f>ROUND(I136*H136,2)</f>
        <v>0</v>
      </c>
      <c r="BL136" s="18" t="s">
        <v>161</v>
      </c>
      <c r="BM136" s="200" t="s">
        <v>876</v>
      </c>
    </row>
    <row r="137" spans="2:51" s="13" customFormat="1" ht="12">
      <c r="B137" s="202"/>
      <c r="C137" s="203"/>
      <c r="D137" s="204" t="s">
        <v>163</v>
      </c>
      <c r="E137" s="205" t="s">
        <v>1</v>
      </c>
      <c r="F137" s="206" t="s">
        <v>877</v>
      </c>
      <c r="G137" s="203"/>
      <c r="H137" s="207">
        <v>4.58</v>
      </c>
      <c r="I137" s="208"/>
      <c r="J137" s="203"/>
      <c r="K137" s="203"/>
      <c r="L137" s="209"/>
      <c r="M137" s="210"/>
      <c r="N137" s="211"/>
      <c r="O137" s="211"/>
      <c r="P137" s="211"/>
      <c r="Q137" s="211"/>
      <c r="R137" s="211"/>
      <c r="S137" s="211"/>
      <c r="T137" s="212"/>
      <c r="AT137" s="213" t="s">
        <v>163</v>
      </c>
      <c r="AU137" s="213" t="s">
        <v>86</v>
      </c>
      <c r="AV137" s="13" t="s">
        <v>86</v>
      </c>
      <c r="AW137" s="13" t="s">
        <v>32</v>
      </c>
      <c r="AX137" s="13" t="s">
        <v>76</v>
      </c>
      <c r="AY137" s="213" t="s">
        <v>155</v>
      </c>
    </row>
    <row r="138" spans="2:51" s="16" customFormat="1" ht="12">
      <c r="B138" s="235"/>
      <c r="C138" s="236"/>
      <c r="D138" s="204" t="s">
        <v>163</v>
      </c>
      <c r="E138" s="237" t="s">
        <v>1</v>
      </c>
      <c r="F138" s="238" t="s">
        <v>206</v>
      </c>
      <c r="G138" s="236"/>
      <c r="H138" s="239">
        <v>4.58</v>
      </c>
      <c r="I138" s="240"/>
      <c r="J138" s="236"/>
      <c r="K138" s="236"/>
      <c r="L138" s="241"/>
      <c r="M138" s="242"/>
      <c r="N138" s="243"/>
      <c r="O138" s="243"/>
      <c r="P138" s="243"/>
      <c r="Q138" s="243"/>
      <c r="R138" s="243"/>
      <c r="S138" s="243"/>
      <c r="T138" s="244"/>
      <c r="AT138" s="245" t="s">
        <v>163</v>
      </c>
      <c r="AU138" s="245" t="s">
        <v>86</v>
      </c>
      <c r="AV138" s="16" t="s">
        <v>161</v>
      </c>
      <c r="AW138" s="16" t="s">
        <v>32</v>
      </c>
      <c r="AX138" s="16" t="s">
        <v>84</v>
      </c>
      <c r="AY138" s="245" t="s">
        <v>155</v>
      </c>
    </row>
    <row r="139" spans="1:65" s="2" customFormat="1" ht="16.5" customHeight="1">
      <c r="A139" s="35"/>
      <c r="B139" s="36"/>
      <c r="C139" s="188" t="s">
        <v>169</v>
      </c>
      <c r="D139" s="188" t="s">
        <v>157</v>
      </c>
      <c r="E139" s="189" t="s">
        <v>219</v>
      </c>
      <c r="F139" s="190" t="s">
        <v>220</v>
      </c>
      <c r="G139" s="191" t="s">
        <v>181</v>
      </c>
      <c r="H139" s="192">
        <v>4.58</v>
      </c>
      <c r="I139" s="193"/>
      <c r="J139" s="194">
        <f>ROUND(I139*H139,2)</f>
        <v>0</v>
      </c>
      <c r="K139" s="195"/>
      <c r="L139" s="40"/>
      <c r="M139" s="196" t="s">
        <v>1</v>
      </c>
      <c r="N139" s="197" t="s">
        <v>41</v>
      </c>
      <c r="O139" s="72"/>
      <c r="P139" s="198">
        <f>O139*H139</f>
        <v>0</v>
      </c>
      <c r="Q139" s="198">
        <v>0</v>
      </c>
      <c r="R139" s="198">
        <f>Q139*H139</f>
        <v>0</v>
      </c>
      <c r="S139" s="198">
        <v>0</v>
      </c>
      <c r="T139" s="199">
        <f>S139*H139</f>
        <v>0</v>
      </c>
      <c r="U139" s="35"/>
      <c r="V139" s="35"/>
      <c r="W139" s="35"/>
      <c r="X139" s="35"/>
      <c r="Y139" s="35"/>
      <c r="Z139" s="35"/>
      <c r="AA139" s="35"/>
      <c r="AB139" s="35"/>
      <c r="AC139" s="35"/>
      <c r="AD139" s="35"/>
      <c r="AE139" s="35"/>
      <c r="AR139" s="200" t="s">
        <v>161</v>
      </c>
      <c r="AT139" s="200" t="s">
        <v>157</v>
      </c>
      <c r="AU139" s="200" t="s">
        <v>86</v>
      </c>
      <c r="AY139" s="18" t="s">
        <v>155</v>
      </c>
      <c r="BE139" s="201">
        <f>IF(N139="základní",J139,0)</f>
        <v>0</v>
      </c>
      <c r="BF139" s="201">
        <f>IF(N139="snížená",J139,0)</f>
        <v>0</v>
      </c>
      <c r="BG139" s="201">
        <f>IF(N139="zákl. přenesená",J139,0)</f>
        <v>0</v>
      </c>
      <c r="BH139" s="201">
        <f>IF(N139="sníž. přenesená",J139,0)</f>
        <v>0</v>
      </c>
      <c r="BI139" s="201">
        <f>IF(N139="nulová",J139,0)</f>
        <v>0</v>
      </c>
      <c r="BJ139" s="18" t="s">
        <v>84</v>
      </c>
      <c r="BK139" s="201">
        <f>ROUND(I139*H139,2)</f>
        <v>0</v>
      </c>
      <c r="BL139" s="18" t="s">
        <v>161</v>
      </c>
      <c r="BM139" s="200" t="s">
        <v>878</v>
      </c>
    </row>
    <row r="140" spans="2:51" s="13" customFormat="1" ht="12">
      <c r="B140" s="202"/>
      <c r="C140" s="203"/>
      <c r="D140" s="204" t="s">
        <v>163</v>
      </c>
      <c r="E140" s="205" t="s">
        <v>1</v>
      </c>
      <c r="F140" s="206" t="s">
        <v>877</v>
      </c>
      <c r="G140" s="203"/>
      <c r="H140" s="207">
        <v>4.58</v>
      </c>
      <c r="I140" s="208"/>
      <c r="J140" s="203"/>
      <c r="K140" s="203"/>
      <c r="L140" s="209"/>
      <c r="M140" s="210"/>
      <c r="N140" s="211"/>
      <c r="O140" s="211"/>
      <c r="P140" s="211"/>
      <c r="Q140" s="211"/>
      <c r="R140" s="211"/>
      <c r="S140" s="211"/>
      <c r="T140" s="212"/>
      <c r="AT140" s="213" t="s">
        <v>163</v>
      </c>
      <c r="AU140" s="213" t="s">
        <v>86</v>
      </c>
      <c r="AV140" s="13" t="s">
        <v>86</v>
      </c>
      <c r="AW140" s="13" t="s">
        <v>32</v>
      </c>
      <c r="AX140" s="13" t="s">
        <v>76</v>
      </c>
      <c r="AY140" s="213" t="s">
        <v>155</v>
      </c>
    </row>
    <row r="141" spans="2:51" s="16" customFormat="1" ht="12">
      <c r="B141" s="235"/>
      <c r="C141" s="236"/>
      <c r="D141" s="204" t="s">
        <v>163</v>
      </c>
      <c r="E141" s="237" t="s">
        <v>1</v>
      </c>
      <c r="F141" s="238" t="s">
        <v>206</v>
      </c>
      <c r="G141" s="236"/>
      <c r="H141" s="239">
        <v>4.58</v>
      </c>
      <c r="I141" s="240"/>
      <c r="J141" s="236"/>
      <c r="K141" s="236"/>
      <c r="L141" s="241"/>
      <c r="M141" s="242"/>
      <c r="N141" s="243"/>
      <c r="O141" s="243"/>
      <c r="P141" s="243"/>
      <c r="Q141" s="243"/>
      <c r="R141" s="243"/>
      <c r="S141" s="243"/>
      <c r="T141" s="244"/>
      <c r="AT141" s="245" t="s">
        <v>163</v>
      </c>
      <c r="AU141" s="245" t="s">
        <v>86</v>
      </c>
      <c r="AV141" s="16" t="s">
        <v>161</v>
      </c>
      <c r="AW141" s="16" t="s">
        <v>32</v>
      </c>
      <c r="AX141" s="16" t="s">
        <v>84</v>
      </c>
      <c r="AY141" s="245" t="s">
        <v>155</v>
      </c>
    </row>
    <row r="142" spans="1:65" s="2" customFormat="1" ht="37.8" customHeight="1">
      <c r="A142" s="35"/>
      <c r="B142" s="36"/>
      <c r="C142" s="188" t="s">
        <v>161</v>
      </c>
      <c r="D142" s="188" t="s">
        <v>157</v>
      </c>
      <c r="E142" s="189" t="s">
        <v>464</v>
      </c>
      <c r="F142" s="190" t="s">
        <v>711</v>
      </c>
      <c r="G142" s="191" t="s">
        <v>160</v>
      </c>
      <c r="H142" s="192">
        <v>263</v>
      </c>
      <c r="I142" s="193"/>
      <c r="J142" s="194">
        <f>ROUND(I142*H142,2)</f>
        <v>0</v>
      </c>
      <c r="K142" s="195"/>
      <c r="L142" s="40"/>
      <c r="M142" s="196" t="s">
        <v>1</v>
      </c>
      <c r="N142" s="197" t="s">
        <v>41</v>
      </c>
      <c r="O142" s="72"/>
      <c r="P142" s="198">
        <f>O142*H142</f>
        <v>0</v>
      </c>
      <c r="Q142" s="198">
        <v>0</v>
      </c>
      <c r="R142" s="198">
        <f>Q142*H142</f>
        <v>0</v>
      </c>
      <c r="S142" s="198">
        <v>0</v>
      </c>
      <c r="T142" s="199">
        <f>S142*H142</f>
        <v>0</v>
      </c>
      <c r="U142" s="35"/>
      <c r="V142" s="35"/>
      <c r="W142" s="35"/>
      <c r="X142" s="35"/>
      <c r="Y142" s="35"/>
      <c r="Z142" s="35"/>
      <c r="AA142" s="35"/>
      <c r="AB142" s="35"/>
      <c r="AC142" s="35"/>
      <c r="AD142" s="35"/>
      <c r="AE142" s="35"/>
      <c r="AR142" s="200" t="s">
        <v>161</v>
      </c>
      <c r="AT142" s="200" t="s">
        <v>157</v>
      </c>
      <c r="AU142" s="200" t="s">
        <v>86</v>
      </c>
      <c r="AY142" s="18" t="s">
        <v>155</v>
      </c>
      <c r="BE142" s="201">
        <f>IF(N142="základní",J142,0)</f>
        <v>0</v>
      </c>
      <c r="BF142" s="201">
        <f>IF(N142="snížená",J142,0)</f>
        <v>0</v>
      </c>
      <c r="BG142" s="201">
        <f>IF(N142="zákl. přenesená",J142,0)</f>
        <v>0</v>
      </c>
      <c r="BH142" s="201">
        <f>IF(N142="sníž. přenesená",J142,0)</f>
        <v>0</v>
      </c>
      <c r="BI142" s="201">
        <f>IF(N142="nulová",J142,0)</f>
        <v>0</v>
      </c>
      <c r="BJ142" s="18" t="s">
        <v>84</v>
      </c>
      <c r="BK142" s="201">
        <f>ROUND(I142*H142,2)</f>
        <v>0</v>
      </c>
      <c r="BL142" s="18" t="s">
        <v>161</v>
      </c>
      <c r="BM142" s="200" t="s">
        <v>879</v>
      </c>
    </row>
    <row r="143" spans="2:51" s="13" customFormat="1" ht="12">
      <c r="B143" s="202"/>
      <c r="C143" s="203"/>
      <c r="D143" s="204" t="s">
        <v>163</v>
      </c>
      <c r="E143" s="205" t="s">
        <v>1</v>
      </c>
      <c r="F143" s="206" t="s">
        <v>880</v>
      </c>
      <c r="G143" s="203"/>
      <c r="H143" s="207">
        <v>263</v>
      </c>
      <c r="I143" s="208"/>
      <c r="J143" s="203"/>
      <c r="K143" s="203"/>
      <c r="L143" s="209"/>
      <c r="M143" s="210"/>
      <c r="N143" s="211"/>
      <c r="O143" s="211"/>
      <c r="P143" s="211"/>
      <c r="Q143" s="211"/>
      <c r="R143" s="211"/>
      <c r="S143" s="211"/>
      <c r="T143" s="212"/>
      <c r="AT143" s="213" t="s">
        <v>163</v>
      </c>
      <c r="AU143" s="213" t="s">
        <v>86</v>
      </c>
      <c r="AV143" s="13" t="s">
        <v>86</v>
      </c>
      <c r="AW143" s="13" t="s">
        <v>32</v>
      </c>
      <c r="AX143" s="13" t="s">
        <v>76</v>
      </c>
      <c r="AY143" s="213" t="s">
        <v>155</v>
      </c>
    </row>
    <row r="144" spans="2:51" s="16" customFormat="1" ht="12">
      <c r="B144" s="235"/>
      <c r="C144" s="236"/>
      <c r="D144" s="204" t="s">
        <v>163</v>
      </c>
      <c r="E144" s="237" t="s">
        <v>1</v>
      </c>
      <c r="F144" s="238" t="s">
        <v>206</v>
      </c>
      <c r="G144" s="236"/>
      <c r="H144" s="239">
        <v>263</v>
      </c>
      <c r="I144" s="240"/>
      <c r="J144" s="236"/>
      <c r="K144" s="236"/>
      <c r="L144" s="241"/>
      <c r="M144" s="242"/>
      <c r="N144" s="243"/>
      <c r="O144" s="243"/>
      <c r="P144" s="243"/>
      <c r="Q144" s="243"/>
      <c r="R144" s="243"/>
      <c r="S144" s="243"/>
      <c r="T144" s="244"/>
      <c r="AT144" s="245" t="s">
        <v>163</v>
      </c>
      <c r="AU144" s="245" t="s">
        <v>86</v>
      </c>
      <c r="AV144" s="16" t="s">
        <v>161</v>
      </c>
      <c r="AW144" s="16" t="s">
        <v>32</v>
      </c>
      <c r="AX144" s="16" t="s">
        <v>84</v>
      </c>
      <c r="AY144" s="245" t="s">
        <v>155</v>
      </c>
    </row>
    <row r="145" spans="2:63" s="12" customFormat="1" ht="22.8" customHeight="1">
      <c r="B145" s="172"/>
      <c r="C145" s="173"/>
      <c r="D145" s="174" t="s">
        <v>75</v>
      </c>
      <c r="E145" s="186" t="s">
        <v>178</v>
      </c>
      <c r="F145" s="186" t="s">
        <v>574</v>
      </c>
      <c r="G145" s="173"/>
      <c r="H145" s="173"/>
      <c r="I145" s="176"/>
      <c r="J145" s="187">
        <f>BK145</f>
        <v>0</v>
      </c>
      <c r="K145" s="173"/>
      <c r="L145" s="178"/>
      <c r="M145" s="179"/>
      <c r="N145" s="180"/>
      <c r="O145" s="180"/>
      <c r="P145" s="181">
        <f>SUM(P146:P147)</f>
        <v>0</v>
      </c>
      <c r="Q145" s="180"/>
      <c r="R145" s="181">
        <f>SUM(R146:R147)</f>
        <v>139.127</v>
      </c>
      <c r="S145" s="180"/>
      <c r="T145" s="182">
        <f>SUM(T146:T147)</f>
        <v>0</v>
      </c>
      <c r="AR145" s="183" t="s">
        <v>84</v>
      </c>
      <c r="AT145" s="184" t="s">
        <v>75</v>
      </c>
      <c r="AU145" s="184" t="s">
        <v>84</v>
      </c>
      <c r="AY145" s="183" t="s">
        <v>155</v>
      </c>
      <c r="BK145" s="185">
        <f>SUM(BK146:BK147)</f>
        <v>0</v>
      </c>
    </row>
    <row r="146" spans="1:65" s="2" customFormat="1" ht="16.5" customHeight="1">
      <c r="A146" s="35"/>
      <c r="B146" s="36"/>
      <c r="C146" s="188" t="s">
        <v>178</v>
      </c>
      <c r="D146" s="188" t="s">
        <v>157</v>
      </c>
      <c r="E146" s="189" t="s">
        <v>881</v>
      </c>
      <c r="F146" s="190" t="s">
        <v>882</v>
      </c>
      <c r="G146" s="191" t="s">
        <v>160</v>
      </c>
      <c r="H146" s="192">
        <v>263</v>
      </c>
      <c r="I146" s="193"/>
      <c r="J146" s="194">
        <f>ROUND(I146*H146,2)</f>
        <v>0</v>
      </c>
      <c r="K146" s="195"/>
      <c r="L146" s="40"/>
      <c r="M146" s="196" t="s">
        <v>1</v>
      </c>
      <c r="N146" s="197" t="s">
        <v>41</v>
      </c>
      <c r="O146" s="72"/>
      <c r="P146" s="198">
        <f>O146*H146</f>
        <v>0</v>
      </c>
      <c r="Q146" s="198">
        <v>0.069</v>
      </c>
      <c r="R146" s="198">
        <f>Q146*H146</f>
        <v>18.147000000000002</v>
      </c>
      <c r="S146" s="198">
        <v>0</v>
      </c>
      <c r="T146" s="199">
        <f>S146*H146</f>
        <v>0</v>
      </c>
      <c r="U146" s="35"/>
      <c r="V146" s="35"/>
      <c r="W146" s="35"/>
      <c r="X146" s="35"/>
      <c r="Y146" s="35"/>
      <c r="Z146" s="35"/>
      <c r="AA146" s="35"/>
      <c r="AB146" s="35"/>
      <c r="AC146" s="35"/>
      <c r="AD146" s="35"/>
      <c r="AE146" s="35"/>
      <c r="AR146" s="200" t="s">
        <v>161</v>
      </c>
      <c r="AT146" s="200" t="s">
        <v>157</v>
      </c>
      <c r="AU146" s="200" t="s">
        <v>86</v>
      </c>
      <c r="AY146" s="18" t="s">
        <v>155</v>
      </c>
      <c r="BE146" s="201">
        <f>IF(N146="základní",J146,0)</f>
        <v>0</v>
      </c>
      <c r="BF146" s="201">
        <f>IF(N146="snížená",J146,0)</f>
        <v>0</v>
      </c>
      <c r="BG146" s="201">
        <f>IF(N146="zákl. přenesená",J146,0)</f>
        <v>0</v>
      </c>
      <c r="BH146" s="201">
        <f>IF(N146="sníž. přenesená",J146,0)</f>
        <v>0</v>
      </c>
      <c r="BI146" s="201">
        <f>IF(N146="nulová",J146,0)</f>
        <v>0</v>
      </c>
      <c r="BJ146" s="18" t="s">
        <v>84</v>
      </c>
      <c r="BK146" s="201">
        <f>ROUND(I146*H146,2)</f>
        <v>0</v>
      </c>
      <c r="BL146" s="18" t="s">
        <v>161</v>
      </c>
      <c r="BM146" s="200" t="s">
        <v>883</v>
      </c>
    </row>
    <row r="147" spans="1:65" s="2" customFormat="1" ht="16.5" customHeight="1">
      <c r="A147" s="35"/>
      <c r="B147" s="36"/>
      <c r="C147" s="188" t="s">
        <v>207</v>
      </c>
      <c r="D147" s="188" t="s">
        <v>157</v>
      </c>
      <c r="E147" s="189" t="s">
        <v>884</v>
      </c>
      <c r="F147" s="190" t="s">
        <v>885</v>
      </c>
      <c r="G147" s="191" t="s">
        <v>160</v>
      </c>
      <c r="H147" s="192">
        <v>263</v>
      </c>
      <c r="I147" s="193"/>
      <c r="J147" s="194">
        <f>ROUND(I147*H147,2)</f>
        <v>0</v>
      </c>
      <c r="K147" s="195"/>
      <c r="L147" s="40"/>
      <c r="M147" s="196" t="s">
        <v>1</v>
      </c>
      <c r="N147" s="197" t="s">
        <v>41</v>
      </c>
      <c r="O147" s="72"/>
      <c r="P147" s="198">
        <f>O147*H147</f>
        <v>0</v>
      </c>
      <c r="Q147" s="198">
        <v>0.46</v>
      </c>
      <c r="R147" s="198">
        <f>Q147*H147</f>
        <v>120.98</v>
      </c>
      <c r="S147" s="198">
        <v>0</v>
      </c>
      <c r="T147" s="199">
        <f>S147*H147</f>
        <v>0</v>
      </c>
      <c r="U147" s="35"/>
      <c r="V147" s="35"/>
      <c r="W147" s="35"/>
      <c r="X147" s="35"/>
      <c r="Y147" s="35"/>
      <c r="Z147" s="35"/>
      <c r="AA147" s="35"/>
      <c r="AB147" s="35"/>
      <c r="AC147" s="35"/>
      <c r="AD147" s="35"/>
      <c r="AE147" s="35"/>
      <c r="AR147" s="200" t="s">
        <v>161</v>
      </c>
      <c r="AT147" s="200" t="s">
        <v>157</v>
      </c>
      <c r="AU147" s="200" t="s">
        <v>86</v>
      </c>
      <c r="AY147" s="18" t="s">
        <v>155</v>
      </c>
      <c r="BE147" s="201">
        <f>IF(N147="základní",J147,0)</f>
        <v>0</v>
      </c>
      <c r="BF147" s="201">
        <f>IF(N147="snížená",J147,0)</f>
        <v>0</v>
      </c>
      <c r="BG147" s="201">
        <f>IF(N147="zákl. přenesená",J147,0)</f>
        <v>0</v>
      </c>
      <c r="BH147" s="201">
        <f>IF(N147="sníž. přenesená",J147,0)</f>
        <v>0</v>
      </c>
      <c r="BI147" s="201">
        <f>IF(N147="nulová",J147,0)</f>
        <v>0</v>
      </c>
      <c r="BJ147" s="18" t="s">
        <v>84</v>
      </c>
      <c r="BK147" s="201">
        <f>ROUND(I147*H147,2)</f>
        <v>0</v>
      </c>
      <c r="BL147" s="18" t="s">
        <v>161</v>
      </c>
      <c r="BM147" s="200" t="s">
        <v>886</v>
      </c>
    </row>
    <row r="148" spans="2:63" s="12" customFormat="1" ht="22.8" customHeight="1">
      <c r="B148" s="172"/>
      <c r="C148" s="173"/>
      <c r="D148" s="174" t="s">
        <v>75</v>
      </c>
      <c r="E148" s="186" t="s">
        <v>222</v>
      </c>
      <c r="F148" s="186" t="s">
        <v>223</v>
      </c>
      <c r="G148" s="173"/>
      <c r="H148" s="173"/>
      <c r="I148" s="176"/>
      <c r="J148" s="187">
        <f>BK148</f>
        <v>0</v>
      </c>
      <c r="K148" s="173"/>
      <c r="L148" s="178"/>
      <c r="M148" s="179"/>
      <c r="N148" s="180"/>
      <c r="O148" s="180"/>
      <c r="P148" s="181">
        <f>SUM(P149:P164)</f>
        <v>0</v>
      </c>
      <c r="Q148" s="180"/>
      <c r="R148" s="181">
        <f>SUM(R149:R164)</f>
        <v>25.0845055</v>
      </c>
      <c r="S148" s="180"/>
      <c r="T148" s="182">
        <f>SUM(T149:T164)</f>
        <v>0</v>
      </c>
      <c r="AR148" s="183" t="s">
        <v>84</v>
      </c>
      <c r="AT148" s="184" t="s">
        <v>75</v>
      </c>
      <c r="AU148" s="184" t="s">
        <v>84</v>
      </c>
      <c r="AY148" s="183" t="s">
        <v>155</v>
      </c>
      <c r="BK148" s="185">
        <f>SUM(BK149:BK164)</f>
        <v>0</v>
      </c>
    </row>
    <row r="149" spans="1:65" s="2" customFormat="1" ht="24.15" customHeight="1">
      <c r="A149" s="35"/>
      <c r="B149" s="36"/>
      <c r="C149" s="188" t="s">
        <v>212</v>
      </c>
      <c r="D149" s="188" t="s">
        <v>157</v>
      </c>
      <c r="E149" s="189" t="s">
        <v>620</v>
      </c>
      <c r="F149" s="190" t="s">
        <v>621</v>
      </c>
      <c r="G149" s="191" t="s">
        <v>176</v>
      </c>
      <c r="H149" s="192">
        <v>37.89</v>
      </c>
      <c r="I149" s="193"/>
      <c r="J149" s="194">
        <f>ROUND(I149*H149,2)</f>
        <v>0</v>
      </c>
      <c r="K149" s="195"/>
      <c r="L149" s="40"/>
      <c r="M149" s="196" t="s">
        <v>1</v>
      </c>
      <c r="N149" s="197" t="s">
        <v>41</v>
      </c>
      <c r="O149" s="72"/>
      <c r="P149" s="198">
        <f>O149*H149</f>
        <v>0</v>
      </c>
      <c r="Q149" s="198">
        <v>0.10095</v>
      </c>
      <c r="R149" s="198">
        <f>Q149*H149</f>
        <v>3.8249955</v>
      </c>
      <c r="S149" s="198">
        <v>0</v>
      </c>
      <c r="T149" s="199">
        <f>S149*H149</f>
        <v>0</v>
      </c>
      <c r="U149" s="35"/>
      <c r="V149" s="35"/>
      <c r="W149" s="35"/>
      <c r="X149" s="35"/>
      <c r="Y149" s="35"/>
      <c r="Z149" s="35"/>
      <c r="AA149" s="35"/>
      <c r="AB149" s="35"/>
      <c r="AC149" s="35"/>
      <c r="AD149" s="35"/>
      <c r="AE149" s="35"/>
      <c r="AR149" s="200" t="s">
        <v>161</v>
      </c>
      <c r="AT149" s="200" t="s">
        <v>157</v>
      </c>
      <c r="AU149" s="200" t="s">
        <v>86</v>
      </c>
      <c r="AY149" s="18" t="s">
        <v>155</v>
      </c>
      <c r="BE149" s="201">
        <f>IF(N149="základní",J149,0)</f>
        <v>0</v>
      </c>
      <c r="BF149" s="201">
        <f>IF(N149="snížená",J149,0)</f>
        <v>0</v>
      </c>
      <c r="BG149" s="201">
        <f>IF(N149="zákl. přenesená",J149,0)</f>
        <v>0</v>
      </c>
      <c r="BH149" s="201">
        <f>IF(N149="sníž. přenesená",J149,0)</f>
        <v>0</v>
      </c>
      <c r="BI149" s="201">
        <f>IF(N149="nulová",J149,0)</f>
        <v>0</v>
      </c>
      <c r="BJ149" s="18" t="s">
        <v>84</v>
      </c>
      <c r="BK149" s="201">
        <f>ROUND(I149*H149,2)</f>
        <v>0</v>
      </c>
      <c r="BL149" s="18" t="s">
        <v>161</v>
      </c>
      <c r="BM149" s="200" t="s">
        <v>887</v>
      </c>
    </row>
    <row r="150" spans="2:51" s="14" customFormat="1" ht="12">
      <c r="B150" s="214"/>
      <c r="C150" s="215"/>
      <c r="D150" s="204" t="s">
        <v>163</v>
      </c>
      <c r="E150" s="216" t="s">
        <v>1</v>
      </c>
      <c r="F150" s="217" t="s">
        <v>762</v>
      </c>
      <c r="G150" s="215"/>
      <c r="H150" s="216" t="s">
        <v>1</v>
      </c>
      <c r="I150" s="218"/>
      <c r="J150" s="215"/>
      <c r="K150" s="215"/>
      <c r="L150" s="219"/>
      <c r="M150" s="220"/>
      <c r="N150" s="221"/>
      <c r="O150" s="221"/>
      <c r="P150" s="221"/>
      <c r="Q150" s="221"/>
      <c r="R150" s="221"/>
      <c r="S150" s="221"/>
      <c r="T150" s="222"/>
      <c r="AT150" s="223" t="s">
        <v>163</v>
      </c>
      <c r="AU150" s="223" t="s">
        <v>86</v>
      </c>
      <c r="AV150" s="14" t="s">
        <v>84</v>
      </c>
      <c r="AW150" s="14" t="s">
        <v>32</v>
      </c>
      <c r="AX150" s="14" t="s">
        <v>76</v>
      </c>
      <c r="AY150" s="223" t="s">
        <v>155</v>
      </c>
    </row>
    <row r="151" spans="2:51" s="13" customFormat="1" ht="12">
      <c r="B151" s="202"/>
      <c r="C151" s="203"/>
      <c r="D151" s="204" t="s">
        <v>163</v>
      </c>
      <c r="E151" s="205" t="s">
        <v>1</v>
      </c>
      <c r="F151" s="206" t="s">
        <v>888</v>
      </c>
      <c r="G151" s="203"/>
      <c r="H151" s="207">
        <v>37.89</v>
      </c>
      <c r="I151" s="208"/>
      <c r="J151" s="203"/>
      <c r="K151" s="203"/>
      <c r="L151" s="209"/>
      <c r="M151" s="210"/>
      <c r="N151" s="211"/>
      <c r="O151" s="211"/>
      <c r="P151" s="211"/>
      <c r="Q151" s="211"/>
      <c r="R151" s="211"/>
      <c r="S151" s="211"/>
      <c r="T151" s="212"/>
      <c r="AT151" s="213" t="s">
        <v>163</v>
      </c>
      <c r="AU151" s="213" t="s">
        <v>86</v>
      </c>
      <c r="AV151" s="13" t="s">
        <v>86</v>
      </c>
      <c r="AW151" s="13" t="s">
        <v>32</v>
      </c>
      <c r="AX151" s="13" t="s">
        <v>76</v>
      </c>
      <c r="AY151" s="213" t="s">
        <v>155</v>
      </c>
    </row>
    <row r="152" spans="2:51" s="16" customFormat="1" ht="12">
      <c r="B152" s="235"/>
      <c r="C152" s="236"/>
      <c r="D152" s="204" t="s">
        <v>163</v>
      </c>
      <c r="E152" s="237" t="s">
        <v>1</v>
      </c>
      <c r="F152" s="238" t="s">
        <v>206</v>
      </c>
      <c r="G152" s="236"/>
      <c r="H152" s="239">
        <v>37.89</v>
      </c>
      <c r="I152" s="240"/>
      <c r="J152" s="236"/>
      <c r="K152" s="236"/>
      <c r="L152" s="241"/>
      <c r="M152" s="242"/>
      <c r="N152" s="243"/>
      <c r="O152" s="243"/>
      <c r="P152" s="243"/>
      <c r="Q152" s="243"/>
      <c r="R152" s="243"/>
      <c r="S152" s="243"/>
      <c r="T152" s="244"/>
      <c r="AT152" s="245" t="s">
        <v>163</v>
      </c>
      <c r="AU152" s="245" t="s">
        <v>86</v>
      </c>
      <c r="AV152" s="16" t="s">
        <v>161</v>
      </c>
      <c r="AW152" s="16" t="s">
        <v>32</v>
      </c>
      <c r="AX152" s="16" t="s">
        <v>84</v>
      </c>
      <c r="AY152" s="245" t="s">
        <v>155</v>
      </c>
    </row>
    <row r="153" spans="1:65" s="2" customFormat="1" ht="16.5" customHeight="1">
      <c r="A153" s="35"/>
      <c r="B153" s="36"/>
      <c r="C153" s="252" t="s">
        <v>218</v>
      </c>
      <c r="D153" s="252" t="s">
        <v>458</v>
      </c>
      <c r="E153" s="253" t="s">
        <v>631</v>
      </c>
      <c r="F153" s="254" t="s">
        <v>632</v>
      </c>
      <c r="G153" s="255" t="s">
        <v>176</v>
      </c>
      <c r="H153" s="256">
        <v>42.096</v>
      </c>
      <c r="I153" s="257"/>
      <c r="J153" s="258">
        <f>ROUND(I153*H153,2)</f>
        <v>0</v>
      </c>
      <c r="K153" s="259"/>
      <c r="L153" s="260"/>
      <c r="M153" s="261" t="s">
        <v>1</v>
      </c>
      <c r="N153" s="262" t="s">
        <v>41</v>
      </c>
      <c r="O153" s="72"/>
      <c r="P153" s="198">
        <f>O153*H153</f>
        <v>0</v>
      </c>
      <c r="Q153" s="198">
        <v>0.024</v>
      </c>
      <c r="R153" s="198">
        <f>Q153*H153</f>
        <v>1.0103039999999999</v>
      </c>
      <c r="S153" s="198">
        <v>0</v>
      </c>
      <c r="T153" s="199">
        <f>S153*H153</f>
        <v>0</v>
      </c>
      <c r="U153" s="35"/>
      <c r="V153" s="35"/>
      <c r="W153" s="35"/>
      <c r="X153" s="35"/>
      <c r="Y153" s="35"/>
      <c r="Z153" s="35"/>
      <c r="AA153" s="35"/>
      <c r="AB153" s="35"/>
      <c r="AC153" s="35"/>
      <c r="AD153" s="35"/>
      <c r="AE153" s="35"/>
      <c r="AR153" s="200" t="s">
        <v>218</v>
      </c>
      <c r="AT153" s="200" t="s">
        <v>458</v>
      </c>
      <c r="AU153" s="200" t="s">
        <v>86</v>
      </c>
      <c r="AY153" s="18" t="s">
        <v>155</v>
      </c>
      <c r="BE153" s="201">
        <f>IF(N153="základní",J153,0)</f>
        <v>0</v>
      </c>
      <c r="BF153" s="201">
        <f>IF(N153="snížená",J153,0)</f>
        <v>0</v>
      </c>
      <c r="BG153" s="201">
        <f>IF(N153="zákl. přenesená",J153,0)</f>
        <v>0</v>
      </c>
      <c r="BH153" s="201">
        <f>IF(N153="sníž. přenesená",J153,0)</f>
        <v>0</v>
      </c>
      <c r="BI153" s="201">
        <f>IF(N153="nulová",J153,0)</f>
        <v>0</v>
      </c>
      <c r="BJ153" s="18" t="s">
        <v>84</v>
      </c>
      <c r="BK153" s="201">
        <f>ROUND(I153*H153,2)</f>
        <v>0</v>
      </c>
      <c r="BL153" s="18" t="s">
        <v>161</v>
      </c>
      <c r="BM153" s="200" t="s">
        <v>889</v>
      </c>
    </row>
    <row r="154" spans="2:51" s="13" customFormat="1" ht="12">
      <c r="B154" s="202"/>
      <c r="C154" s="203"/>
      <c r="D154" s="204" t="s">
        <v>163</v>
      </c>
      <c r="E154" s="205" t="s">
        <v>1</v>
      </c>
      <c r="F154" s="206" t="s">
        <v>890</v>
      </c>
      <c r="G154" s="203"/>
      <c r="H154" s="207">
        <v>38.269</v>
      </c>
      <c r="I154" s="208"/>
      <c r="J154" s="203"/>
      <c r="K154" s="203"/>
      <c r="L154" s="209"/>
      <c r="M154" s="210"/>
      <c r="N154" s="211"/>
      <c r="O154" s="211"/>
      <c r="P154" s="211"/>
      <c r="Q154" s="211"/>
      <c r="R154" s="211"/>
      <c r="S154" s="211"/>
      <c r="T154" s="212"/>
      <c r="AT154" s="213" t="s">
        <v>163</v>
      </c>
      <c r="AU154" s="213" t="s">
        <v>86</v>
      </c>
      <c r="AV154" s="13" t="s">
        <v>86</v>
      </c>
      <c r="AW154" s="13" t="s">
        <v>32</v>
      </c>
      <c r="AX154" s="13" t="s">
        <v>84</v>
      </c>
      <c r="AY154" s="213" t="s">
        <v>155</v>
      </c>
    </row>
    <row r="155" spans="2:51" s="13" customFormat="1" ht="12">
      <c r="B155" s="202"/>
      <c r="C155" s="203"/>
      <c r="D155" s="204" t="s">
        <v>163</v>
      </c>
      <c r="E155" s="203"/>
      <c r="F155" s="206" t="s">
        <v>891</v>
      </c>
      <c r="G155" s="203"/>
      <c r="H155" s="207">
        <v>42.096</v>
      </c>
      <c r="I155" s="208"/>
      <c r="J155" s="203"/>
      <c r="K155" s="203"/>
      <c r="L155" s="209"/>
      <c r="M155" s="210"/>
      <c r="N155" s="211"/>
      <c r="O155" s="211"/>
      <c r="P155" s="211"/>
      <c r="Q155" s="211"/>
      <c r="R155" s="211"/>
      <c r="S155" s="211"/>
      <c r="T155" s="212"/>
      <c r="AT155" s="213" t="s">
        <v>163</v>
      </c>
      <c r="AU155" s="213" t="s">
        <v>86</v>
      </c>
      <c r="AV155" s="13" t="s">
        <v>86</v>
      </c>
      <c r="AW155" s="13" t="s">
        <v>4</v>
      </c>
      <c r="AX155" s="13" t="s">
        <v>84</v>
      </c>
      <c r="AY155" s="213" t="s">
        <v>155</v>
      </c>
    </row>
    <row r="156" spans="1:65" s="2" customFormat="1" ht="16.5" customHeight="1">
      <c r="A156" s="35"/>
      <c r="B156" s="36"/>
      <c r="C156" s="188" t="s">
        <v>222</v>
      </c>
      <c r="D156" s="188" t="s">
        <v>157</v>
      </c>
      <c r="E156" s="189" t="s">
        <v>636</v>
      </c>
      <c r="F156" s="190" t="s">
        <v>767</v>
      </c>
      <c r="G156" s="191" t="s">
        <v>181</v>
      </c>
      <c r="H156" s="192">
        <v>7.2</v>
      </c>
      <c r="I156" s="193"/>
      <c r="J156" s="194">
        <f>ROUND(I156*H156,2)</f>
        <v>0</v>
      </c>
      <c r="K156" s="195"/>
      <c r="L156" s="40"/>
      <c r="M156" s="196" t="s">
        <v>1</v>
      </c>
      <c r="N156" s="197" t="s">
        <v>41</v>
      </c>
      <c r="O156" s="72"/>
      <c r="P156" s="198">
        <f>O156*H156</f>
        <v>0</v>
      </c>
      <c r="Q156" s="198">
        <v>2.25634</v>
      </c>
      <c r="R156" s="198">
        <f>Q156*H156</f>
        <v>16.245648</v>
      </c>
      <c r="S156" s="198">
        <v>0</v>
      </c>
      <c r="T156" s="199">
        <f>S156*H156</f>
        <v>0</v>
      </c>
      <c r="U156" s="35"/>
      <c r="V156" s="35"/>
      <c r="W156" s="35"/>
      <c r="X156" s="35"/>
      <c r="Y156" s="35"/>
      <c r="Z156" s="35"/>
      <c r="AA156" s="35"/>
      <c r="AB156" s="35"/>
      <c r="AC156" s="35"/>
      <c r="AD156" s="35"/>
      <c r="AE156" s="35"/>
      <c r="AR156" s="200" t="s">
        <v>161</v>
      </c>
      <c r="AT156" s="200" t="s">
        <v>157</v>
      </c>
      <c r="AU156" s="200" t="s">
        <v>86</v>
      </c>
      <c r="AY156" s="18" t="s">
        <v>155</v>
      </c>
      <c r="BE156" s="201">
        <f>IF(N156="základní",J156,0)</f>
        <v>0</v>
      </c>
      <c r="BF156" s="201">
        <f>IF(N156="snížená",J156,0)</f>
        <v>0</v>
      </c>
      <c r="BG156" s="201">
        <f>IF(N156="zákl. přenesená",J156,0)</f>
        <v>0</v>
      </c>
      <c r="BH156" s="201">
        <f>IF(N156="sníž. přenesená",J156,0)</f>
        <v>0</v>
      </c>
      <c r="BI156" s="201">
        <f>IF(N156="nulová",J156,0)</f>
        <v>0</v>
      </c>
      <c r="BJ156" s="18" t="s">
        <v>84</v>
      </c>
      <c r="BK156" s="201">
        <f>ROUND(I156*H156,2)</f>
        <v>0</v>
      </c>
      <c r="BL156" s="18" t="s">
        <v>161</v>
      </c>
      <c r="BM156" s="200" t="s">
        <v>892</v>
      </c>
    </row>
    <row r="157" spans="2:51" s="13" customFormat="1" ht="12">
      <c r="B157" s="202"/>
      <c r="C157" s="203"/>
      <c r="D157" s="204" t="s">
        <v>163</v>
      </c>
      <c r="E157" s="205" t="s">
        <v>1</v>
      </c>
      <c r="F157" s="206" t="s">
        <v>769</v>
      </c>
      <c r="G157" s="203"/>
      <c r="H157" s="207">
        <v>2.16</v>
      </c>
      <c r="I157" s="208"/>
      <c r="J157" s="203"/>
      <c r="K157" s="203"/>
      <c r="L157" s="209"/>
      <c r="M157" s="210"/>
      <c r="N157" s="211"/>
      <c r="O157" s="211"/>
      <c r="P157" s="211"/>
      <c r="Q157" s="211"/>
      <c r="R157" s="211"/>
      <c r="S157" s="211"/>
      <c r="T157" s="212"/>
      <c r="AT157" s="213" t="s">
        <v>163</v>
      </c>
      <c r="AU157" s="213" t="s">
        <v>86</v>
      </c>
      <c r="AV157" s="13" t="s">
        <v>86</v>
      </c>
      <c r="AW157" s="13" t="s">
        <v>32</v>
      </c>
      <c r="AX157" s="13" t="s">
        <v>76</v>
      </c>
      <c r="AY157" s="213" t="s">
        <v>155</v>
      </c>
    </row>
    <row r="158" spans="2:51" s="13" customFormat="1" ht="12">
      <c r="B158" s="202"/>
      <c r="C158" s="203"/>
      <c r="D158" s="204" t="s">
        <v>163</v>
      </c>
      <c r="E158" s="205" t="s">
        <v>1</v>
      </c>
      <c r="F158" s="206" t="s">
        <v>770</v>
      </c>
      <c r="G158" s="203"/>
      <c r="H158" s="207">
        <v>5.04</v>
      </c>
      <c r="I158" s="208"/>
      <c r="J158" s="203"/>
      <c r="K158" s="203"/>
      <c r="L158" s="209"/>
      <c r="M158" s="210"/>
      <c r="N158" s="211"/>
      <c r="O158" s="211"/>
      <c r="P158" s="211"/>
      <c r="Q158" s="211"/>
      <c r="R158" s="211"/>
      <c r="S158" s="211"/>
      <c r="T158" s="212"/>
      <c r="AT158" s="213" t="s">
        <v>163</v>
      </c>
      <c r="AU158" s="213" t="s">
        <v>86</v>
      </c>
      <c r="AV158" s="13" t="s">
        <v>86</v>
      </c>
      <c r="AW158" s="13" t="s">
        <v>32</v>
      </c>
      <c r="AX158" s="13" t="s">
        <v>76</v>
      </c>
      <c r="AY158" s="213" t="s">
        <v>155</v>
      </c>
    </row>
    <row r="159" spans="2:51" s="16" customFormat="1" ht="12">
      <c r="B159" s="235"/>
      <c r="C159" s="236"/>
      <c r="D159" s="204" t="s">
        <v>163</v>
      </c>
      <c r="E159" s="237" t="s">
        <v>1</v>
      </c>
      <c r="F159" s="238" t="s">
        <v>206</v>
      </c>
      <c r="G159" s="236"/>
      <c r="H159" s="239">
        <v>7.2</v>
      </c>
      <c r="I159" s="240"/>
      <c r="J159" s="236"/>
      <c r="K159" s="236"/>
      <c r="L159" s="241"/>
      <c r="M159" s="242"/>
      <c r="N159" s="243"/>
      <c r="O159" s="243"/>
      <c r="P159" s="243"/>
      <c r="Q159" s="243"/>
      <c r="R159" s="243"/>
      <c r="S159" s="243"/>
      <c r="T159" s="244"/>
      <c r="AT159" s="245" t="s">
        <v>163</v>
      </c>
      <c r="AU159" s="245" t="s">
        <v>86</v>
      </c>
      <c r="AV159" s="16" t="s">
        <v>161</v>
      </c>
      <c r="AW159" s="16" t="s">
        <v>32</v>
      </c>
      <c r="AX159" s="16" t="s">
        <v>84</v>
      </c>
      <c r="AY159" s="245" t="s">
        <v>155</v>
      </c>
    </row>
    <row r="160" spans="1:65" s="2" customFormat="1" ht="24.15" customHeight="1">
      <c r="A160" s="35"/>
      <c r="B160" s="36"/>
      <c r="C160" s="188" t="s">
        <v>228</v>
      </c>
      <c r="D160" s="188" t="s">
        <v>157</v>
      </c>
      <c r="E160" s="189" t="s">
        <v>644</v>
      </c>
      <c r="F160" s="190" t="s">
        <v>645</v>
      </c>
      <c r="G160" s="191" t="s">
        <v>176</v>
      </c>
      <c r="H160" s="192">
        <v>13</v>
      </c>
      <c r="I160" s="193"/>
      <c r="J160" s="194">
        <f>ROUND(I160*H160,2)</f>
        <v>0</v>
      </c>
      <c r="K160" s="195"/>
      <c r="L160" s="40"/>
      <c r="M160" s="196" t="s">
        <v>1</v>
      </c>
      <c r="N160" s="197" t="s">
        <v>41</v>
      </c>
      <c r="O160" s="72"/>
      <c r="P160" s="198">
        <f>O160*H160</f>
        <v>0</v>
      </c>
      <c r="Q160" s="198">
        <v>0.29221</v>
      </c>
      <c r="R160" s="198">
        <f>Q160*H160</f>
        <v>3.7987300000000004</v>
      </c>
      <c r="S160" s="198">
        <v>0</v>
      </c>
      <c r="T160" s="199">
        <f>S160*H160</f>
        <v>0</v>
      </c>
      <c r="U160" s="35"/>
      <c r="V160" s="35"/>
      <c r="W160" s="35"/>
      <c r="X160" s="35"/>
      <c r="Y160" s="35"/>
      <c r="Z160" s="35"/>
      <c r="AA160" s="35"/>
      <c r="AB160" s="35"/>
      <c r="AC160" s="35"/>
      <c r="AD160" s="35"/>
      <c r="AE160" s="35"/>
      <c r="AR160" s="200" t="s">
        <v>161</v>
      </c>
      <c r="AT160" s="200" t="s">
        <v>157</v>
      </c>
      <c r="AU160" s="200" t="s">
        <v>86</v>
      </c>
      <c r="AY160" s="18" t="s">
        <v>155</v>
      </c>
      <c r="BE160" s="201">
        <f>IF(N160="základní",J160,0)</f>
        <v>0</v>
      </c>
      <c r="BF160" s="201">
        <f>IF(N160="snížená",J160,0)</f>
        <v>0</v>
      </c>
      <c r="BG160" s="201">
        <f>IF(N160="zákl. přenesená",J160,0)</f>
        <v>0</v>
      </c>
      <c r="BH160" s="201">
        <f>IF(N160="sníž. přenesená",J160,0)</f>
        <v>0</v>
      </c>
      <c r="BI160" s="201">
        <f>IF(N160="nulová",J160,0)</f>
        <v>0</v>
      </c>
      <c r="BJ160" s="18" t="s">
        <v>84</v>
      </c>
      <c r="BK160" s="201">
        <f>ROUND(I160*H160,2)</f>
        <v>0</v>
      </c>
      <c r="BL160" s="18" t="s">
        <v>161</v>
      </c>
      <c r="BM160" s="200" t="s">
        <v>893</v>
      </c>
    </row>
    <row r="161" spans="1:65" s="2" customFormat="1" ht="24.15" customHeight="1">
      <c r="A161" s="35"/>
      <c r="B161" s="36"/>
      <c r="C161" s="252" t="s">
        <v>233</v>
      </c>
      <c r="D161" s="252" t="s">
        <v>458</v>
      </c>
      <c r="E161" s="253" t="s">
        <v>649</v>
      </c>
      <c r="F161" s="254" t="s">
        <v>650</v>
      </c>
      <c r="G161" s="255" t="s">
        <v>176</v>
      </c>
      <c r="H161" s="256">
        <v>13.13</v>
      </c>
      <c r="I161" s="257"/>
      <c r="J161" s="258">
        <f>ROUND(I161*H161,2)</f>
        <v>0</v>
      </c>
      <c r="K161" s="259"/>
      <c r="L161" s="260"/>
      <c r="M161" s="261" t="s">
        <v>1</v>
      </c>
      <c r="N161" s="262" t="s">
        <v>41</v>
      </c>
      <c r="O161" s="72"/>
      <c r="P161" s="198">
        <f>O161*H161</f>
        <v>0</v>
      </c>
      <c r="Q161" s="198">
        <v>0.0156</v>
      </c>
      <c r="R161" s="198">
        <f>Q161*H161</f>
        <v>0.204828</v>
      </c>
      <c r="S161" s="198">
        <v>0</v>
      </c>
      <c r="T161" s="199">
        <f>S161*H161</f>
        <v>0</v>
      </c>
      <c r="U161" s="35"/>
      <c r="V161" s="35"/>
      <c r="W161" s="35"/>
      <c r="X161" s="35"/>
      <c r="Y161" s="35"/>
      <c r="Z161" s="35"/>
      <c r="AA161" s="35"/>
      <c r="AB161" s="35"/>
      <c r="AC161" s="35"/>
      <c r="AD161" s="35"/>
      <c r="AE161" s="35"/>
      <c r="AR161" s="200" t="s">
        <v>218</v>
      </c>
      <c r="AT161" s="200" t="s">
        <v>458</v>
      </c>
      <c r="AU161" s="200" t="s">
        <v>86</v>
      </c>
      <c r="AY161" s="18" t="s">
        <v>155</v>
      </c>
      <c r="BE161" s="201">
        <f>IF(N161="základní",J161,0)</f>
        <v>0</v>
      </c>
      <c r="BF161" s="201">
        <f>IF(N161="snížená",J161,0)</f>
        <v>0</v>
      </c>
      <c r="BG161" s="201">
        <f>IF(N161="zákl. přenesená",J161,0)</f>
        <v>0</v>
      </c>
      <c r="BH161" s="201">
        <f>IF(N161="sníž. přenesená",J161,0)</f>
        <v>0</v>
      </c>
      <c r="BI161" s="201">
        <f>IF(N161="nulová",J161,0)</f>
        <v>0</v>
      </c>
      <c r="BJ161" s="18" t="s">
        <v>84</v>
      </c>
      <c r="BK161" s="201">
        <f>ROUND(I161*H161,2)</f>
        <v>0</v>
      </c>
      <c r="BL161" s="18" t="s">
        <v>161</v>
      </c>
      <c r="BM161" s="200" t="s">
        <v>894</v>
      </c>
    </row>
    <row r="162" spans="2:51" s="13" customFormat="1" ht="12">
      <c r="B162" s="202"/>
      <c r="C162" s="203"/>
      <c r="D162" s="204" t="s">
        <v>163</v>
      </c>
      <c r="E162" s="203"/>
      <c r="F162" s="206" t="s">
        <v>895</v>
      </c>
      <c r="G162" s="203"/>
      <c r="H162" s="207">
        <v>13.13</v>
      </c>
      <c r="I162" s="208"/>
      <c r="J162" s="203"/>
      <c r="K162" s="203"/>
      <c r="L162" s="209"/>
      <c r="M162" s="210"/>
      <c r="N162" s="211"/>
      <c r="O162" s="211"/>
      <c r="P162" s="211"/>
      <c r="Q162" s="211"/>
      <c r="R162" s="211"/>
      <c r="S162" s="211"/>
      <c r="T162" s="212"/>
      <c r="AT162" s="213" t="s">
        <v>163</v>
      </c>
      <c r="AU162" s="213" t="s">
        <v>86</v>
      </c>
      <c r="AV162" s="13" t="s">
        <v>86</v>
      </c>
      <c r="AW162" s="13" t="s">
        <v>4</v>
      </c>
      <c r="AX162" s="13" t="s">
        <v>84</v>
      </c>
      <c r="AY162" s="213" t="s">
        <v>155</v>
      </c>
    </row>
    <row r="163" spans="1:65" s="2" customFormat="1" ht="16.5" customHeight="1">
      <c r="A163" s="35"/>
      <c r="B163" s="36"/>
      <c r="C163" s="188" t="s">
        <v>237</v>
      </c>
      <c r="D163" s="188" t="s">
        <v>157</v>
      </c>
      <c r="E163" s="189" t="s">
        <v>778</v>
      </c>
      <c r="F163" s="190" t="s">
        <v>779</v>
      </c>
      <c r="G163" s="191" t="s">
        <v>160</v>
      </c>
      <c r="H163" s="192">
        <v>263</v>
      </c>
      <c r="I163" s="193"/>
      <c r="J163" s="194">
        <f>ROUND(I163*H163,2)</f>
        <v>0</v>
      </c>
      <c r="K163" s="195"/>
      <c r="L163" s="40"/>
      <c r="M163" s="196" t="s">
        <v>1</v>
      </c>
      <c r="N163" s="197" t="s">
        <v>41</v>
      </c>
      <c r="O163" s="72"/>
      <c r="P163" s="198">
        <f>O163*H163</f>
        <v>0</v>
      </c>
      <c r="Q163" s="198">
        <v>0</v>
      </c>
      <c r="R163" s="198">
        <f>Q163*H163</f>
        <v>0</v>
      </c>
      <c r="S163" s="198">
        <v>0</v>
      </c>
      <c r="T163" s="199">
        <f>S163*H163</f>
        <v>0</v>
      </c>
      <c r="U163" s="35"/>
      <c r="V163" s="35"/>
      <c r="W163" s="35"/>
      <c r="X163" s="35"/>
      <c r="Y163" s="35"/>
      <c r="Z163" s="35"/>
      <c r="AA163" s="35"/>
      <c r="AB163" s="35"/>
      <c r="AC163" s="35"/>
      <c r="AD163" s="35"/>
      <c r="AE163" s="35"/>
      <c r="AR163" s="200" t="s">
        <v>161</v>
      </c>
      <c r="AT163" s="200" t="s">
        <v>157</v>
      </c>
      <c r="AU163" s="200" t="s">
        <v>86</v>
      </c>
      <c r="AY163" s="18" t="s">
        <v>155</v>
      </c>
      <c r="BE163" s="201">
        <f>IF(N163="základní",J163,0)</f>
        <v>0</v>
      </c>
      <c r="BF163" s="201">
        <f>IF(N163="snížená",J163,0)</f>
        <v>0</v>
      </c>
      <c r="BG163" s="201">
        <f>IF(N163="zákl. přenesená",J163,0)</f>
        <v>0</v>
      </c>
      <c r="BH163" s="201">
        <f>IF(N163="sníž. přenesená",J163,0)</f>
        <v>0</v>
      </c>
      <c r="BI163" s="201">
        <f>IF(N163="nulová",J163,0)</f>
        <v>0</v>
      </c>
      <c r="BJ163" s="18" t="s">
        <v>84</v>
      </c>
      <c r="BK163" s="201">
        <f>ROUND(I163*H163,2)</f>
        <v>0</v>
      </c>
      <c r="BL163" s="18" t="s">
        <v>161</v>
      </c>
      <c r="BM163" s="200" t="s">
        <v>896</v>
      </c>
    </row>
    <row r="164" spans="2:51" s="13" customFormat="1" ht="12">
      <c r="B164" s="202"/>
      <c r="C164" s="203"/>
      <c r="D164" s="204" t="s">
        <v>163</v>
      </c>
      <c r="E164" s="205" t="s">
        <v>1</v>
      </c>
      <c r="F164" s="206" t="s">
        <v>897</v>
      </c>
      <c r="G164" s="203"/>
      <c r="H164" s="207">
        <v>263</v>
      </c>
      <c r="I164" s="208"/>
      <c r="J164" s="203"/>
      <c r="K164" s="203"/>
      <c r="L164" s="209"/>
      <c r="M164" s="210"/>
      <c r="N164" s="211"/>
      <c r="O164" s="211"/>
      <c r="P164" s="211"/>
      <c r="Q164" s="211"/>
      <c r="R164" s="211"/>
      <c r="S164" s="211"/>
      <c r="T164" s="212"/>
      <c r="AT164" s="213" t="s">
        <v>163</v>
      </c>
      <c r="AU164" s="213" t="s">
        <v>86</v>
      </c>
      <c r="AV164" s="13" t="s">
        <v>86</v>
      </c>
      <c r="AW164" s="13" t="s">
        <v>32</v>
      </c>
      <c r="AX164" s="13" t="s">
        <v>84</v>
      </c>
      <c r="AY164" s="213" t="s">
        <v>155</v>
      </c>
    </row>
    <row r="165" spans="2:63" s="12" customFormat="1" ht="22.8" customHeight="1">
      <c r="B165" s="172"/>
      <c r="C165" s="173"/>
      <c r="D165" s="174" t="s">
        <v>75</v>
      </c>
      <c r="E165" s="186" t="s">
        <v>343</v>
      </c>
      <c r="F165" s="186" t="s">
        <v>344</v>
      </c>
      <c r="G165" s="173"/>
      <c r="H165" s="173"/>
      <c r="I165" s="176"/>
      <c r="J165" s="187">
        <f>BK165</f>
        <v>0</v>
      </c>
      <c r="K165" s="173"/>
      <c r="L165" s="178"/>
      <c r="M165" s="179"/>
      <c r="N165" s="180"/>
      <c r="O165" s="180"/>
      <c r="P165" s="181">
        <f>P166</f>
        <v>0</v>
      </c>
      <c r="Q165" s="180"/>
      <c r="R165" s="181">
        <f>R166</f>
        <v>0</v>
      </c>
      <c r="S165" s="180"/>
      <c r="T165" s="182">
        <f>T166</f>
        <v>0</v>
      </c>
      <c r="AR165" s="183" t="s">
        <v>84</v>
      </c>
      <c r="AT165" s="184" t="s">
        <v>75</v>
      </c>
      <c r="AU165" s="184" t="s">
        <v>84</v>
      </c>
      <c r="AY165" s="183" t="s">
        <v>155</v>
      </c>
      <c r="BK165" s="185">
        <f>BK166</f>
        <v>0</v>
      </c>
    </row>
    <row r="166" spans="1:65" s="2" customFormat="1" ht="16.5" customHeight="1">
      <c r="A166" s="35"/>
      <c r="B166" s="36"/>
      <c r="C166" s="188" t="s">
        <v>242</v>
      </c>
      <c r="D166" s="188" t="s">
        <v>157</v>
      </c>
      <c r="E166" s="189" t="s">
        <v>782</v>
      </c>
      <c r="F166" s="190" t="s">
        <v>783</v>
      </c>
      <c r="G166" s="191" t="s">
        <v>258</v>
      </c>
      <c r="H166" s="192">
        <v>164.212</v>
      </c>
      <c r="I166" s="193"/>
      <c r="J166" s="194">
        <f>ROUND(I166*H166,2)</f>
        <v>0</v>
      </c>
      <c r="K166" s="195"/>
      <c r="L166" s="40"/>
      <c r="M166" s="196" t="s">
        <v>1</v>
      </c>
      <c r="N166" s="197" t="s">
        <v>41</v>
      </c>
      <c r="O166" s="72"/>
      <c r="P166" s="198">
        <f>O166*H166</f>
        <v>0</v>
      </c>
      <c r="Q166" s="198">
        <v>0</v>
      </c>
      <c r="R166" s="198">
        <f>Q166*H166</f>
        <v>0</v>
      </c>
      <c r="S166" s="198">
        <v>0</v>
      </c>
      <c r="T166" s="199">
        <f>S166*H166</f>
        <v>0</v>
      </c>
      <c r="U166" s="35"/>
      <c r="V166" s="35"/>
      <c r="W166" s="35"/>
      <c r="X166" s="35"/>
      <c r="Y166" s="35"/>
      <c r="Z166" s="35"/>
      <c r="AA166" s="35"/>
      <c r="AB166" s="35"/>
      <c r="AC166" s="35"/>
      <c r="AD166" s="35"/>
      <c r="AE166" s="35"/>
      <c r="AR166" s="200" t="s">
        <v>161</v>
      </c>
      <c r="AT166" s="200" t="s">
        <v>157</v>
      </c>
      <c r="AU166" s="200" t="s">
        <v>86</v>
      </c>
      <c r="AY166" s="18" t="s">
        <v>155</v>
      </c>
      <c r="BE166" s="201">
        <f>IF(N166="základní",J166,0)</f>
        <v>0</v>
      </c>
      <c r="BF166" s="201">
        <f>IF(N166="snížená",J166,0)</f>
        <v>0</v>
      </c>
      <c r="BG166" s="201">
        <f>IF(N166="zákl. přenesená",J166,0)</f>
        <v>0</v>
      </c>
      <c r="BH166" s="201">
        <f>IF(N166="sníž. přenesená",J166,0)</f>
        <v>0</v>
      </c>
      <c r="BI166" s="201">
        <f>IF(N166="nulová",J166,0)</f>
        <v>0</v>
      </c>
      <c r="BJ166" s="18" t="s">
        <v>84</v>
      </c>
      <c r="BK166" s="201">
        <f>ROUND(I166*H166,2)</f>
        <v>0</v>
      </c>
      <c r="BL166" s="18" t="s">
        <v>161</v>
      </c>
      <c r="BM166" s="200" t="s">
        <v>898</v>
      </c>
    </row>
    <row r="167" spans="2:63" s="12" customFormat="1" ht="25.95" customHeight="1">
      <c r="B167" s="172"/>
      <c r="C167" s="173"/>
      <c r="D167" s="174" t="s">
        <v>75</v>
      </c>
      <c r="E167" s="175" t="s">
        <v>349</v>
      </c>
      <c r="F167" s="175" t="s">
        <v>350</v>
      </c>
      <c r="G167" s="173"/>
      <c r="H167" s="173"/>
      <c r="I167" s="176"/>
      <c r="J167" s="177">
        <f>BK167</f>
        <v>0</v>
      </c>
      <c r="K167" s="173"/>
      <c r="L167" s="178"/>
      <c r="M167" s="179"/>
      <c r="N167" s="180"/>
      <c r="O167" s="180"/>
      <c r="P167" s="181">
        <f>P168+P175</f>
        <v>0</v>
      </c>
      <c r="Q167" s="180"/>
      <c r="R167" s="181">
        <f>R168+R175</f>
        <v>0</v>
      </c>
      <c r="S167" s="180"/>
      <c r="T167" s="182">
        <f>T168+T175</f>
        <v>0</v>
      </c>
      <c r="AR167" s="183" t="s">
        <v>86</v>
      </c>
      <c r="AT167" s="184" t="s">
        <v>75</v>
      </c>
      <c r="AU167" s="184" t="s">
        <v>76</v>
      </c>
      <c r="AY167" s="183" t="s">
        <v>155</v>
      </c>
      <c r="BK167" s="185">
        <f>BK168+BK175</f>
        <v>0</v>
      </c>
    </row>
    <row r="168" spans="2:63" s="12" customFormat="1" ht="22.8" customHeight="1">
      <c r="B168" s="172"/>
      <c r="C168" s="173"/>
      <c r="D168" s="174" t="s">
        <v>75</v>
      </c>
      <c r="E168" s="186" t="s">
        <v>819</v>
      </c>
      <c r="F168" s="186" t="s">
        <v>820</v>
      </c>
      <c r="G168" s="173"/>
      <c r="H168" s="173"/>
      <c r="I168" s="176"/>
      <c r="J168" s="187">
        <f>BK168</f>
        <v>0</v>
      </c>
      <c r="K168" s="173"/>
      <c r="L168" s="178"/>
      <c r="M168" s="179"/>
      <c r="N168" s="180"/>
      <c r="O168" s="180"/>
      <c r="P168" s="181">
        <f>SUM(P169:P174)</f>
        <v>0</v>
      </c>
      <c r="Q168" s="180"/>
      <c r="R168" s="181">
        <f>SUM(R169:R174)</f>
        <v>0</v>
      </c>
      <c r="S168" s="180"/>
      <c r="T168" s="182">
        <f>SUM(T169:T174)</f>
        <v>0</v>
      </c>
      <c r="AR168" s="183" t="s">
        <v>86</v>
      </c>
      <c r="AT168" s="184" t="s">
        <v>75</v>
      </c>
      <c r="AU168" s="184" t="s">
        <v>84</v>
      </c>
      <c r="AY168" s="183" t="s">
        <v>155</v>
      </c>
      <c r="BK168" s="185">
        <f>SUM(BK169:BK174)</f>
        <v>0</v>
      </c>
    </row>
    <row r="169" spans="1:65" s="2" customFormat="1" ht="33" customHeight="1">
      <c r="A169" s="35"/>
      <c r="B169" s="36"/>
      <c r="C169" s="188" t="s">
        <v>247</v>
      </c>
      <c r="D169" s="188" t="s">
        <v>157</v>
      </c>
      <c r="E169" s="189" t="s">
        <v>821</v>
      </c>
      <c r="F169" s="190" t="s">
        <v>822</v>
      </c>
      <c r="G169" s="191" t="s">
        <v>160</v>
      </c>
      <c r="H169" s="192">
        <v>263</v>
      </c>
      <c r="I169" s="193"/>
      <c r="J169" s="194">
        <f>ROUND(I169*H169,2)</f>
        <v>0</v>
      </c>
      <c r="K169" s="195"/>
      <c r="L169" s="40"/>
      <c r="M169" s="196" t="s">
        <v>1</v>
      </c>
      <c r="N169" s="197" t="s">
        <v>41</v>
      </c>
      <c r="O169" s="72"/>
      <c r="P169" s="198">
        <f>O169*H169</f>
        <v>0</v>
      </c>
      <c r="Q169" s="198">
        <v>0</v>
      </c>
      <c r="R169" s="198">
        <f>Q169*H169</f>
        <v>0</v>
      </c>
      <c r="S169" s="198">
        <v>0</v>
      </c>
      <c r="T169" s="199">
        <f>S169*H169</f>
        <v>0</v>
      </c>
      <c r="U169" s="35"/>
      <c r="V169" s="35"/>
      <c r="W169" s="35"/>
      <c r="X169" s="35"/>
      <c r="Y169" s="35"/>
      <c r="Z169" s="35"/>
      <c r="AA169" s="35"/>
      <c r="AB169" s="35"/>
      <c r="AC169" s="35"/>
      <c r="AD169" s="35"/>
      <c r="AE169" s="35"/>
      <c r="AR169" s="200" t="s">
        <v>255</v>
      </c>
      <c r="AT169" s="200" t="s">
        <v>157</v>
      </c>
      <c r="AU169" s="200" t="s">
        <v>86</v>
      </c>
      <c r="AY169" s="18" t="s">
        <v>155</v>
      </c>
      <c r="BE169" s="201">
        <f>IF(N169="základní",J169,0)</f>
        <v>0</v>
      </c>
      <c r="BF169" s="201">
        <f>IF(N169="snížená",J169,0)</f>
        <v>0</v>
      </c>
      <c r="BG169" s="201">
        <f>IF(N169="zákl. přenesená",J169,0)</f>
        <v>0</v>
      </c>
      <c r="BH169" s="201">
        <f>IF(N169="sníž. přenesená",J169,0)</f>
        <v>0</v>
      </c>
      <c r="BI169" s="201">
        <f>IF(N169="nulová",J169,0)</f>
        <v>0</v>
      </c>
      <c r="BJ169" s="18" t="s">
        <v>84</v>
      </c>
      <c r="BK169" s="201">
        <f>ROUND(I169*H169,2)</f>
        <v>0</v>
      </c>
      <c r="BL169" s="18" t="s">
        <v>255</v>
      </c>
      <c r="BM169" s="200" t="s">
        <v>899</v>
      </c>
    </row>
    <row r="170" spans="2:51" s="13" customFormat="1" ht="12">
      <c r="B170" s="202"/>
      <c r="C170" s="203"/>
      <c r="D170" s="204" t="s">
        <v>163</v>
      </c>
      <c r="E170" s="205" t="s">
        <v>1</v>
      </c>
      <c r="F170" s="206" t="s">
        <v>900</v>
      </c>
      <c r="G170" s="203"/>
      <c r="H170" s="207">
        <v>263</v>
      </c>
      <c r="I170" s="208"/>
      <c r="J170" s="203"/>
      <c r="K170" s="203"/>
      <c r="L170" s="209"/>
      <c r="M170" s="210"/>
      <c r="N170" s="211"/>
      <c r="O170" s="211"/>
      <c r="P170" s="211"/>
      <c r="Q170" s="211"/>
      <c r="R170" s="211"/>
      <c r="S170" s="211"/>
      <c r="T170" s="212"/>
      <c r="AT170" s="213" t="s">
        <v>163</v>
      </c>
      <c r="AU170" s="213" t="s">
        <v>86</v>
      </c>
      <c r="AV170" s="13" t="s">
        <v>86</v>
      </c>
      <c r="AW170" s="13" t="s">
        <v>32</v>
      </c>
      <c r="AX170" s="13" t="s">
        <v>84</v>
      </c>
      <c r="AY170" s="213" t="s">
        <v>155</v>
      </c>
    </row>
    <row r="171" spans="1:65" s="2" customFormat="1" ht="37.8" customHeight="1">
      <c r="A171" s="35"/>
      <c r="B171" s="36"/>
      <c r="C171" s="188" t="s">
        <v>8</v>
      </c>
      <c r="D171" s="188" t="s">
        <v>157</v>
      </c>
      <c r="E171" s="189" t="s">
        <v>901</v>
      </c>
      <c r="F171" s="190" t="s">
        <v>902</v>
      </c>
      <c r="G171" s="191" t="s">
        <v>160</v>
      </c>
      <c r="H171" s="192">
        <v>263</v>
      </c>
      <c r="I171" s="193"/>
      <c r="J171" s="194">
        <f>ROUND(I171*H171,2)</f>
        <v>0</v>
      </c>
      <c r="K171" s="195"/>
      <c r="L171" s="40"/>
      <c r="M171" s="196" t="s">
        <v>1</v>
      </c>
      <c r="N171" s="197" t="s">
        <v>41</v>
      </c>
      <c r="O171" s="72"/>
      <c r="P171" s="198">
        <f>O171*H171</f>
        <v>0</v>
      </c>
      <c r="Q171" s="198">
        <v>0</v>
      </c>
      <c r="R171" s="198">
        <f>Q171*H171</f>
        <v>0</v>
      </c>
      <c r="S171" s="198">
        <v>0</v>
      </c>
      <c r="T171" s="199">
        <f>S171*H171</f>
        <v>0</v>
      </c>
      <c r="U171" s="35"/>
      <c r="V171" s="35"/>
      <c r="W171" s="35"/>
      <c r="X171" s="35"/>
      <c r="Y171" s="35"/>
      <c r="Z171" s="35"/>
      <c r="AA171" s="35"/>
      <c r="AB171" s="35"/>
      <c r="AC171" s="35"/>
      <c r="AD171" s="35"/>
      <c r="AE171" s="35"/>
      <c r="AR171" s="200" t="s">
        <v>255</v>
      </c>
      <c r="AT171" s="200" t="s">
        <v>157</v>
      </c>
      <c r="AU171" s="200" t="s">
        <v>86</v>
      </c>
      <c r="AY171" s="18" t="s">
        <v>155</v>
      </c>
      <c r="BE171" s="201">
        <f>IF(N171="základní",J171,0)</f>
        <v>0</v>
      </c>
      <c r="BF171" s="201">
        <f>IF(N171="snížená",J171,0)</f>
        <v>0</v>
      </c>
      <c r="BG171" s="201">
        <f>IF(N171="zákl. přenesená",J171,0)</f>
        <v>0</v>
      </c>
      <c r="BH171" s="201">
        <f>IF(N171="sníž. přenesená",J171,0)</f>
        <v>0</v>
      </c>
      <c r="BI171" s="201">
        <f>IF(N171="nulová",J171,0)</f>
        <v>0</v>
      </c>
      <c r="BJ171" s="18" t="s">
        <v>84</v>
      </c>
      <c r="BK171" s="201">
        <f>ROUND(I171*H171,2)</f>
        <v>0</v>
      </c>
      <c r="BL171" s="18" t="s">
        <v>255</v>
      </c>
      <c r="BM171" s="200" t="s">
        <v>903</v>
      </c>
    </row>
    <row r="172" spans="2:51" s="13" customFormat="1" ht="12">
      <c r="B172" s="202"/>
      <c r="C172" s="203"/>
      <c r="D172" s="204" t="s">
        <v>163</v>
      </c>
      <c r="E172" s="205" t="s">
        <v>1</v>
      </c>
      <c r="F172" s="206" t="s">
        <v>900</v>
      </c>
      <c r="G172" s="203"/>
      <c r="H172" s="207">
        <v>263</v>
      </c>
      <c r="I172" s="208"/>
      <c r="J172" s="203"/>
      <c r="K172" s="203"/>
      <c r="L172" s="209"/>
      <c r="M172" s="210"/>
      <c r="N172" s="211"/>
      <c r="O172" s="211"/>
      <c r="P172" s="211"/>
      <c r="Q172" s="211"/>
      <c r="R172" s="211"/>
      <c r="S172" s="211"/>
      <c r="T172" s="212"/>
      <c r="AT172" s="213" t="s">
        <v>163</v>
      </c>
      <c r="AU172" s="213" t="s">
        <v>86</v>
      </c>
      <c r="AV172" s="13" t="s">
        <v>86</v>
      </c>
      <c r="AW172" s="13" t="s">
        <v>32</v>
      </c>
      <c r="AX172" s="13" t="s">
        <v>84</v>
      </c>
      <c r="AY172" s="213" t="s">
        <v>155</v>
      </c>
    </row>
    <row r="173" spans="1:65" s="2" customFormat="1" ht="16.5" customHeight="1">
      <c r="A173" s="35"/>
      <c r="B173" s="36"/>
      <c r="C173" s="188" t="s">
        <v>255</v>
      </c>
      <c r="D173" s="188" t="s">
        <v>157</v>
      </c>
      <c r="E173" s="189" t="s">
        <v>825</v>
      </c>
      <c r="F173" s="190" t="s">
        <v>826</v>
      </c>
      <c r="G173" s="191" t="s">
        <v>300</v>
      </c>
      <c r="H173" s="192">
        <v>1</v>
      </c>
      <c r="I173" s="193"/>
      <c r="J173" s="194">
        <f>ROUND(I173*H173,2)</f>
        <v>0</v>
      </c>
      <c r="K173" s="195"/>
      <c r="L173" s="40"/>
      <c r="M173" s="196" t="s">
        <v>1</v>
      </c>
      <c r="N173" s="197" t="s">
        <v>41</v>
      </c>
      <c r="O173" s="72"/>
      <c r="P173" s="198">
        <f>O173*H173</f>
        <v>0</v>
      </c>
      <c r="Q173" s="198">
        <v>0</v>
      </c>
      <c r="R173" s="198">
        <f>Q173*H173</f>
        <v>0</v>
      </c>
      <c r="S173" s="198">
        <v>0</v>
      </c>
      <c r="T173" s="199">
        <f>S173*H173</f>
        <v>0</v>
      </c>
      <c r="U173" s="35"/>
      <c r="V173" s="35"/>
      <c r="W173" s="35"/>
      <c r="X173" s="35"/>
      <c r="Y173" s="35"/>
      <c r="Z173" s="35"/>
      <c r="AA173" s="35"/>
      <c r="AB173" s="35"/>
      <c r="AC173" s="35"/>
      <c r="AD173" s="35"/>
      <c r="AE173" s="35"/>
      <c r="AR173" s="200" t="s">
        <v>255</v>
      </c>
      <c r="AT173" s="200" t="s">
        <v>157</v>
      </c>
      <c r="AU173" s="200" t="s">
        <v>86</v>
      </c>
      <c r="AY173" s="18" t="s">
        <v>155</v>
      </c>
      <c r="BE173" s="201">
        <f>IF(N173="základní",J173,0)</f>
        <v>0</v>
      </c>
      <c r="BF173" s="201">
        <f>IF(N173="snížená",J173,0)</f>
        <v>0</v>
      </c>
      <c r="BG173" s="201">
        <f>IF(N173="zákl. přenesená",J173,0)</f>
        <v>0</v>
      </c>
      <c r="BH173" s="201">
        <f>IF(N173="sníž. přenesená",J173,0)</f>
        <v>0</v>
      </c>
      <c r="BI173" s="201">
        <f>IF(N173="nulová",J173,0)</f>
        <v>0</v>
      </c>
      <c r="BJ173" s="18" t="s">
        <v>84</v>
      </c>
      <c r="BK173" s="201">
        <f>ROUND(I173*H173,2)</f>
        <v>0</v>
      </c>
      <c r="BL173" s="18" t="s">
        <v>255</v>
      </c>
      <c r="BM173" s="200" t="s">
        <v>904</v>
      </c>
    </row>
    <row r="174" spans="1:65" s="2" customFormat="1" ht="24.15" customHeight="1">
      <c r="A174" s="35"/>
      <c r="B174" s="36"/>
      <c r="C174" s="188" t="s">
        <v>274</v>
      </c>
      <c r="D174" s="188" t="s">
        <v>157</v>
      </c>
      <c r="E174" s="189" t="s">
        <v>836</v>
      </c>
      <c r="F174" s="190" t="s">
        <v>837</v>
      </c>
      <c r="G174" s="191" t="s">
        <v>382</v>
      </c>
      <c r="H174" s="246"/>
      <c r="I174" s="193"/>
      <c r="J174" s="194">
        <f>ROUND(I174*H174,2)</f>
        <v>0</v>
      </c>
      <c r="K174" s="195"/>
      <c r="L174" s="40"/>
      <c r="M174" s="196" t="s">
        <v>1</v>
      </c>
      <c r="N174" s="197" t="s">
        <v>41</v>
      </c>
      <c r="O174" s="72"/>
      <c r="P174" s="198">
        <f>O174*H174</f>
        <v>0</v>
      </c>
      <c r="Q174" s="198">
        <v>0</v>
      </c>
      <c r="R174" s="198">
        <f>Q174*H174</f>
        <v>0</v>
      </c>
      <c r="S174" s="198">
        <v>0</v>
      </c>
      <c r="T174" s="199">
        <f>S174*H174</f>
        <v>0</v>
      </c>
      <c r="U174" s="35"/>
      <c r="V174" s="35"/>
      <c r="W174" s="35"/>
      <c r="X174" s="35"/>
      <c r="Y174" s="35"/>
      <c r="Z174" s="35"/>
      <c r="AA174" s="35"/>
      <c r="AB174" s="35"/>
      <c r="AC174" s="35"/>
      <c r="AD174" s="35"/>
      <c r="AE174" s="35"/>
      <c r="AR174" s="200" t="s">
        <v>255</v>
      </c>
      <c r="AT174" s="200" t="s">
        <v>157</v>
      </c>
      <c r="AU174" s="200" t="s">
        <v>86</v>
      </c>
      <c r="AY174" s="18" t="s">
        <v>155</v>
      </c>
      <c r="BE174" s="201">
        <f>IF(N174="základní",J174,0)</f>
        <v>0</v>
      </c>
      <c r="BF174" s="201">
        <f>IF(N174="snížená",J174,0)</f>
        <v>0</v>
      </c>
      <c r="BG174" s="201">
        <f>IF(N174="zákl. přenesená",J174,0)</f>
        <v>0</v>
      </c>
      <c r="BH174" s="201">
        <f>IF(N174="sníž. přenesená",J174,0)</f>
        <v>0</v>
      </c>
      <c r="BI174" s="201">
        <f>IF(N174="nulová",J174,0)</f>
        <v>0</v>
      </c>
      <c r="BJ174" s="18" t="s">
        <v>84</v>
      </c>
      <c r="BK174" s="201">
        <f>ROUND(I174*H174,2)</f>
        <v>0</v>
      </c>
      <c r="BL174" s="18" t="s">
        <v>255</v>
      </c>
      <c r="BM174" s="200" t="s">
        <v>905</v>
      </c>
    </row>
    <row r="175" spans="2:63" s="12" customFormat="1" ht="22.8" customHeight="1">
      <c r="B175" s="172"/>
      <c r="C175" s="173"/>
      <c r="D175" s="174" t="s">
        <v>75</v>
      </c>
      <c r="E175" s="186" t="s">
        <v>839</v>
      </c>
      <c r="F175" s="186" t="s">
        <v>840</v>
      </c>
      <c r="G175" s="173"/>
      <c r="H175" s="173"/>
      <c r="I175" s="176"/>
      <c r="J175" s="187">
        <f>BK175</f>
        <v>0</v>
      </c>
      <c r="K175" s="173"/>
      <c r="L175" s="178"/>
      <c r="M175" s="179"/>
      <c r="N175" s="180"/>
      <c r="O175" s="180"/>
      <c r="P175" s="181">
        <f>SUM(P176:P194)</f>
        <v>0</v>
      </c>
      <c r="Q175" s="180"/>
      <c r="R175" s="181">
        <f>SUM(R176:R194)</f>
        <v>0</v>
      </c>
      <c r="S175" s="180"/>
      <c r="T175" s="182">
        <f>SUM(T176:T194)</f>
        <v>0</v>
      </c>
      <c r="AR175" s="183" t="s">
        <v>86</v>
      </c>
      <c r="AT175" s="184" t="s">
        <v>75</v>
      </c>
      <c r="AU175" s="184" t="s">
        <v>84</v>
      </c>
      <c r="AY175" s="183" t="s">
        <v>155</v>
      </c>
      <c r="BK175" s="185">
        <f>SUM(BK176:BK194)</f>
        <v>0</v>
      </c>
    </row>
    <row r="176" spans="1:65" s="2" customFormat="1" ht="37.8" customHeight="1">
      <c r="A176" s="35"/>
      <c r="B176" s="36"/>
      <c r="C176" s="188" t="s">
        <v>279</v>
      </c>
      <c r="D176" s="188" t="s">
        <v>157</v>
      </c>
      <c r="E176" s="189" t="s">
        <v>841</v>
      </c>
      <c r="F176" s="190" t="s">
        <v>906</v>
      </c>
      <c r="G176" s="191" t="s">
        <v>300</v>
      </c>
      <c r="H176" s="192">
        <v>1</v>
      </c>
      <c r="I176" s="193"/>
      <c r="J176" s="194">
        <f aca="true" t="shared" si="0" ref="J176:J194">ROUND(I176*H176,2)</f>
        <v>0</v>
      </c>
      <c r="K176" s="195"/>
      <c r="L176" s="40"/>
      <c r="M176" s="196" t="s">
        <v>1</v>
      </c>
      <c r="N176" s="197" t="s">
        <v>41</v>
      </c>
      <c r="O176" s="72"/>
      <c r="P176" s="198">
        <f aca="true" t="shared" si="1" ref="P176:P194">O176*H176</f>
        <v>0</v>
      </c>
      <c r="Q176" s="198">
        <v>0</v>
      </c>
      <c r="R176" s="198">
        <f aca="true" t="shared" si="2" ref="R176:R194">Q176*H176</f>
        <v>0</v>
      </c>
      <c r="S176" s="198">
        <v>0</v>
      </c>
      <c r="T176" s="199">
        <f aca="true" t="shared" si="3" ref="T176:T194">S176*H176</f>
        <v>0</v>
      </c>
      <c r="U176" s="35"/>
      <c r="V176" s="35"/>
      <c r="W176" s="35"/>
      <c r="X176" s="35"/>
      <c r="Y176" s="35"/>
      <c r="Z176" s="35"/>
      <c r="AA176" s="35"/>
      <c r="AB176" s="35"/>
      <c r="AC176" s="35"/>
      <c r="AD176" s="35"/>
      <c r="AE176" s="35"/>
      <c r="AR176" s="200" t="s">
        <v>255</v>
      </c>
      <c r="AT176" s="200" t="s">
        <v>157</v>
      </c>
      <c r="AU176" s="200" t="s">
        <v>86</v>
      </c>
      <c r="AY176" s="18" t="s">
        <v>155</v>
      </c>
      <c r="BE176" s="201">
        <f aca="true" t="shared" si="4" ref="BE176:BE194">IF(N176="základní",J176,0)</f>
        <v>0</v>
      </c>
      <c r="BF176" s="201">
        <f aca="true" t="shared" si="5" ref="BF176:BF194">IF(N176="snížená",J176,0)</f>
        <v>0</v>
      </c>
      <c r="BG176" s="201">
        <f aca="true" t="shared" si="6" ref="BG176:BG194">IF(N176="zákl. přenesená",J176,0)</f>
        <v>0</v>
      </c>
      <c r="BH176" s="201">
        <f aca="true" t="shared" si="7" ref="BH176:BH194">IF(N176="sníž. přenesená",J176,0)</f>
        <v>0</v>
      </c>
      <c r="BI176" s="201">
        <f aca="true" t="shared" si="8" ref="BI176:BI194">IF(N176="nulová",J176,0)</f>
        <v>0</v>
      </c>
      <c r="BJ176" s="18" t="s">
        <v>84</v>
      </c>
      <c r="BK176" s="201">
        <f aca="true" t="shared" si="9" ref="BK176:BK194">ROUND(I176*H176,2)</f>
        <v>0</v>
      </c>
      <c r="BL176" s="18" t="s">
        <v>255</v>
      </c>
      <c r="BM176" s="200" t="s">
        <v>907</v>
      </c>
    </row>
    <row r="177" spans="1:65" s="2" customFormat="1" ht="33" customHeight="1">
      <c r="A177" s="35"/>
      <c r="B177" s="36"/>
      <c r="C177" s="188" t="s">
        <v>284</v>
      </c>
      <c r="D177" s="188" t="s">
        <v>157</v>
      </c>
      <c r="E177" s="189" t="s">
        <v>844</v>
      </c>
      <c r="F177" s="190" t="s">
        <v>908</v>
      </c>
      <c r="G177" s="191" t="s">
        <v>300</v>
      </c>
      <c r="H177" s="192">
        <v>2</v>
      </c>
      <c r="I177" s="193"/>
      <c r="J177" s="194">
        <f t="shared" si="0"/>
        <v>0</v>
      </c>
      <c r="K177" s="195"/>
      <c r="L177" s="40"/>
      <c r="M177" s="196" t="s">
        <v>1</v>
      </c>
      <c r="N177" s="197" t="s">
        <v>41</v>
      </c>
      <c r="O177" s="72"/>
      <c r="P177" s="198">
        <f t="shared" si="1"/>
        <v>0</v>
      </c>
      <c r="Q177" s="198">
        <v>0</v>
      </c>
      <c r="R177" s="198">
        <f t="shared" si="2"/>
        <v>0</v>
      </c>
      <c r="S177" s="198">
        <v>0</v>
      </c>
      <c r="T177" s="199">
        <f t="shared" si="3"/>
        <v>0</v>
      </c>
      <c r="U177" s="35"/>
      <c r="V177" s="35"/>
      <c r="W177" s="35"/>
      <c r="X177" s="35"/>
      <c r="Y177" s="35"/>
      <c r="Z177" s="35"/>
      <c r="AA177" s="35"/>
      <c r="AB177" s="35"/>
      <c r="AC177" s="35"/>
      <c r="AD177" s="35"/>
      <c r="AE177" s="35"/>
      <c r="AR177" s="200" t="s">
        <v>255</v>
      </c>
      <c r="AT177" s="200" t="s">
        <v>157</v>
      </c>
      <c r="AU177" s="200" t="s">
        <v>86</v>
      </c>
      <c r="AY177" s="18" t="s">
        <v>155</v>
      </c>
      <c r="BE177" s="201">
        <f t="shared" si="4"/>
        <v>0</v>
      </c>
      <c r="BF177" s="201">
        <f t="shared" si="5"/>
        <v>0</v>
      </c>
      <c r="BG177" s="201">
        <f t="shared" si="6"/>
        <v>0</v>
      </c>
      <c r="BH177" s="201">
        <f t="shared" si="7"/>
        <v>0</v>
      </c>
      <c r="BI177" s="201">
        <f t="shared" si="8"/>
        <v>0</v>
      </c>
      <c r="BJ177" s="18" t="s">
        <v>84</v>
      </c>
      <c r="BK177" s="201">
        <f t="shared" si="9"/>
        <v>0</v>
      </c>
      <c r="BL177" s="18" t="s">
        <v>255</v>
      </c>
      <c r="BM177" s="200" t="s">
        <v>909</v>
      </c>
    </row>
    <row r="178" spans="1:65" s="2" customFormat="1" ht="33" customHeight="1">
      <c r="A178" s="35"/>
      <c r="B178" s="36"/>
      <c r="C178" s="188" t="s">
        <v>289</v>
      </c>
      <c r="D178" s="188" t="s">
        <v>157</v>
      </c>
      <c r="E178" s="189" t="s">
        <v>847</v>
      </c>
      <c r="F178" s="190" t="s">
        <v>910</v>
      </c>
      <c r="G178" s="191" t="s">
        <v>300</v>
      </c>
      <c r="H178" s="192">
        <v>1</v>
      </c>
      <c r="I178" s="193"/>
      <c r="J178" s="194">
        <f t="shared" si="0"/>
        <v>0</v>
      </c>
      <c r="K178" s="195"/>
      <c r="L178" s="40"/>
      <c r="M178" s="196" t="s">
        <v>1</v>
      </c>
      <c r="N178" s="197" t="s">
        <v>41</v>
      </c>
      <c r="O178" s="72"/>
      <c r="P178" s="198">
        <f t="shared" si="1"/>
        <v>0</v>
      </c>
      <c r="Q178" s="198">
        <v>0</v>
      </c>
      <c r="R178" s="198">
        <f t="shared" si="2"/>
        <v>0</v>
      </c>
      <c r="S178" s="198">
        <v>0</v>
      </c>
      <c r="T178" s="199">
        <f t="shared" si="3"/>
        <v>0</v>
      </c>
      <c r="U178" s="35"/>
      <c r="V178" s="35"/>
      <c r="W178" s="35"/>
      <c r="X178" s="35"/>
      <c r="Y178" s="35"/>
      <c r="Z178" s="35"/>
      <c r="AA178" s="35"/>
      <c r="AB178" s="35"/>
      <c r="AC178" s="35"/>
      <c r="AD178" s="35"/>
      <c r="AE178" s="35"/>
      <c r="AR178" s="200" t="s">
        <v>255</v>
      </c>
      <c r="AT178" s="200" t="s">
        <v>157</v>
      </c>
      <c r="AU178" s="200" t="s">
        <v>86</v>
      </c>
      <c r="AY178" s="18" t="s">
        <v>155</v>
      </c>
      <c r="BE178" s="201">
        <f t="shared" si="4"/>
        <v>0</v>
      </c>
      <c r="BF178" s="201">
        <f t="shared" si="5"/>
        <v>0</v>
      </c>
      <c r="BG178" s="201">
        <f t="shared" si="6"/>
        <v>0</v>
      </c>
      <c r="BH178" s="201">
        <f t="shared" si="7"/>
        <v>0</v>
      </c>
      <c r="BI178" s="201">
        <f t="shared" si="8"/>
        <v>0</v>
      </c>
      <c r="BJ178" s="18" t="s">
        <v>84</v>
      </c>
      <c r="BK178" s="201">
        <f t="shared" si="9"/>
        <v>0</v>
      </c>
      <c r="BL178" s="18" t="s">
        <v>255</v>
      </c>
      <c r="BM178" s="200" t="s">
        <v>911</v>
      </c>
    </row>
    <row r="179" spans="1:65" s="2" customFormat="1" ht="33" customHeight="1">
      <c r="A179" s="35"/>
      <c r="B179" s="36"/>
      <c r="C179" s="188" t="s">
        <v>7</v>
      </c>
      <c r="D179" s="188" t="s">
        <v>157</v>
      </c>
      <c r="E179" s="189" t="s">
        <v>850</v>
      </c>
      <c r="F179" s="190" t="s">
        <v>912</v>
      </c>
      <c r="G179" s="191" t="s">
        <v>300</v>
      </c>
      <c r="H179" s="192">
        <v>1</v>
      </c>
      <c r="I179" s="193"/>
      <c r="J179" s="194">
        <f t="shared" si="0"/>
        <v>0</v>
      </c>
      <c r="K179" s="195"/>
      <c r="L179" s="40"/>
      <c r="M179" s="196" t="s">
        <v>1</v>
      </c>
      <c r="N179" s="197" t="s">
        <v>41</v>
      </c>
      <c r="O179" s="72"/>
      <c r="P179" s="198">
        <f t="shared" si="1"/>
        <v>0</v>
      </c>
      <c r="Q179" s="198">
        <v>0</v>
      </c>
      <c r="R179" s="198">
        <f t="shared" si="2"/>
        <v>0</v>
      </c>
      <c r="S179" s="198">
        <v>0</v>
      </c>
      <c r="T179" s="199">
        <f t="shared" si="3"/>
        <v>0</v>
      </c>
      <c r="U179" s="35"/>
      <c r="V179" s="35"/>
      <c r="W179" s="35"/>
      <c r="X179" s="35"/>
      <c r="Y179" s="35"/>
      <c r="Z179" s="35"/>
      <c r="AA179" s="35"/>
      <c r="AB179" s="35"/>
      <c r="AC179" s="35"/>
      <c r="AD179" s="35"/>
      <c r="AE179" s="35"/>
      <c r="AR179" s="200" t="s">
        <v>255</v>
      </c>
      <c r="AT179" s="200" t="s">
        <v>157</v>
      </c>
      <c r="AU179" s="200" t="s">
        <v>86</v>
      </c>
      <c r="AY179" s="18" t="s">
        <v>155</v>
      </c>
      <c r="BE179" s="201">
        <f t="shared" si="4"/>
        <v>0</v>
      </c>
      <c r="BF179" s="201">
        <f t="shared" si="5"/>
        <v>0</v>
      </c>
      <c r="BG179" s="201">
        <f t="shared" si="6"/>
        <v>0</v>
      </c>
      <c r="BH179" s="201">
        <f t="shared" si="7"/>
        <v>0</v>
      </c>
      <c r="BI179" s="201">
        <f t="shared" si="8"/>
        <v>0</v>
      </c>
      <c r="BJ179" s="18" t="s">
        <v>84</v>
      </c>
      <c r="BK179" s="201">
        <f t="shared" si="9"/>
        <v>0</v>
      </c>
      <c r="BL179" s="18" t="s">
        <v>255</v>
      </c>
      <c r="BM179" s="200" t="s">
        <v>913</v>
      </c>
    </row>
    <row r="180" spans="1:65" s="2" customFormat="1" ht="33" customHeight="1">
      <c r="A180" s="35"/>
      <c r="B180" s="36"/>
      <c r="C180" s="188" t="s">
        <v>297</v>
      </c>
      <c r="D180" s="188" t="s">
        <v>157</v>
      </c>
      <c r="E180" s="189" t="s">
        <v>853</v>
      </c>
      <c r="F180" s="190" t="s">
        <v>914</v>
      </c>
      <c r="G180" s="191" t="s">
        <v>300</v>
      </c>
      <c r="H180" s="192">
        <v>1</v>
      </c>
      <c r="I180" s="193"/>
      <c r="J180" s="194">
        <f t="shared" si="0"/>
        <v>0</v>
      </c>
      <c r="K180" s="195"/>
      <c r="L180" s="40"/>
      <c r="M180" s="196" t="s">
        <v>1</v>
      </c>
      <c r="N180" s="197" t="s">
        <v>41</v>
      </c>
      <c r="O180" s="72"/>
      <c r="P180" s="198">
        <f t="shared" si="1"/>
        <v>0</v>
      </c>
      <c r="Q180" s="198">
        <v>0</v>
      </c>
      <c r="R180" s="198">
        <f t="shared" si="2"/>
        <v>0</v>
      </c>
      <c r="S180" s="198">
        <v>0</v>
      </c>
      <c r="T180" s="199">
        <f t="shared" si="3"/>
        <v>0</v>
      </c>
      <c r="U180" s="35"/>
      <c r="V180" s="35"/>
      <c r="W180" s="35"/>
      <c r="X180" s="35"/>
      <c r="Y180" s="35"/>
      <c r="Z180" s="35"/>
      <c r="AA180" s="35"/>
      <c r="AB180" s="35"/>
      <c r="AC180" s="35"/>
      <c r="AD180" s="35"/>
      <c r="AE180" s="35"/>
      <c r="AR180" s="200" t="s">
        <v>255</v>
      </c>
      <c r="AT180" s="200" t="s">
        <v>157</v>
      </c>
      <c r="AU180" s="200" t="s">
        <v>86</v>
      </c>
      <c r="AY180" s="18" t="s">
        <v>155</v>
      </c>
      <c r="BE180" s="201">
        <f t="shared" si="4"/>
        <v>0</v>
      </c>
      <c r="BF180" s="201">
        <f t="shared" si="5"/>
        <v>0</v>
      </c>
      <c r="BG180" s="201">
        <f t="shared" si="6"/>
        <v>0</v>
      </c>
      <c r="BH180" s="201">
        <f t="shared" si="7"/>
        <v>0</v>
      </c>
      <c r="BI180" s="201">
        <f t="shared" si="8"/>
        <v>0</v>
      </c>
      <c r="BJ180" s="18" t="s">
        <v>84</v>
      </c>
      <c r="BK180" s="201">
        <f t="shared" si="9"/>
        <v>0</v>
      </c>
      <c r="BL180" s="18" t="s">
        <v>255</v>
      </c>
      <c r="BM180" s="200" t="s">
        <v>915</v>
      </c>
    </row>
    <row r="181" spans="1:65" s="2" customFormat="1" ht="37.8" customHeight="1">
      <c r="A181" s="35"/>
      <c r="B181" s="36"/>
      <c r="C181" s="188" t="s">
        <v>304</v>
      </c>
      <c r="D181" s="188" t="s">
        <v>157</v>
      </c>
      <c r="E181" s="189" t="s">
        <v>856</v>
      </c>
      <c r="F181" s="190" t="s">
        <v>916</v>
      </c>
      <c r="G181" s="191" t="s">
        <v>300</v>
      </c>
      <c r="H181" s="192">
        <v>1</v>
      </c>
      <c r="I181" s="193"/>
      <c r="J181" s="194">
        <f t="shared" si="0"/>
        <v>0</v>
      </c>
      <c r="K181" s="195"/>
      <c r="L181" s="40"/>
      <c r="M181" s="196" t="s">
        <v>1</v>
      </c>
      <c r="N181" s="197" t="s">
        <v>41</v>
      </c>
      <c r="O181" s="72"/>
      <c r="P181" s="198">
        <f t="shared" si="1"/>
        <v>0</v>
      </c>
      <c r="Q181" s="198">
        <v>0</v>
      </c>
      <c r="R181" s="198">
        <f t="shared" si="2"/>
        <v>0</v>
      </c>
      <c r="S181" s="198">
        <v>0</v>
      </c>
      <c r="T181" s="199">
        <f t="shared" si="3"/>
        <v>0</v>
      </c>
      <c r="U181" s="35"/>
      <c r="V181" s="35"/>
      <c r="W181" s="35"/>
      <c r="X181" s="35"/>
      <c r="Y181" s="35"/>
      <c r="Z181" s="35"/>
      <c r="AA181" s="35"/>
      <c r="AB181" s="35"/>
      <c r="AC181" s="35"/>
      <c r="AD181" s="35"/>
      <c r="AE181" s="35"/>
      <c r="AR181" s="200" t="s">
        <v>255</v>
      </c>
      <c r="AT181" s="200" t="s">
        <v>157</v>
      </c>
      <c r="AU181" s="200" t="s">
        <v>86</v>
      </c>
      <c r="AY181" s="18" t="s">
        <v>155</v>
      </c>
      <c r="BE181" s="201">
        <f t="shared" si="4"/>
        <v>0</v>
      </c>
      <c r="BF181" s="201">
        <f t="shared" si="5"/>
        <v>0</v>
      </c>
      <c r="BG181" s="201">
        <f t="shared" si="6"/>
        <v>0</v>
      </c>
      <c r="BH181" s="201">
        <f t="shared" si="7"/>
        <v>0</v>
      </c>
      <c r="BI181" s="201">
        <f t="shared" si="8"/>
        <v>0</v>
      </c>
      <c r="BJ181" s="18" t="s">
        <v>84</v>
      </c>
      <c r="BK181" s="201">
        <f t="shared" si="9"/>
        <v>0</v>
      </c>
      <c r="BL181" s="18" t="s">
        <v>255</v>
      </c>
      <c r="BM181" s="200" t="s">
        <v>917</v>
      </c>
    </row>
    <row r="182" spans="1:65" s="2" customFormat="1" ht="33" customHeight="1">
      <c r="A182" s="35"/>
      <c r="B182" s="36"/>
      <c r="C182" s="188" t="s">
        <v>308</v>
      </c>
      <c r="D182" s="188" t="s">
        <v>157</v>
      </c>
      <c r="E182" s="189" t="s">
        <v>918</v>
      </c>
      <c r="F182" s="190" t="s">
        <v>919</v>
      </c>
      <c r="G182" s="191" t="s">
        <v>300</v>
      </c>
      <c r="H182" s="192">
        <v>1</v>
      </c>
      <c r="I182" s="193"/>
      <c r="J182" s="194">
        <f t="shared" si="0"/>
        <v>0</v>
      </c>
      <c r="K182" s="195"/>
      <c r="L182" s="40"/>
      <c r="M182" s="196" t="s">
        <v>1</v>
      </c>
      <c r="N182" s="197" t="s">
        <v>41</v>
      </c>
      <c r="O182" s="72"/>
      <c r="P182" s="198">
        <f t="shared" si="1"/>
        <v>0</v>
      </c>
      <c r="Q182" s="198">
        <v>0</v>
      </c>
      <c r="R182" s="198">
        <f t="shared" si="2"/>
        <v>0</v>
      </c>
      <c r="S182" s="198">
        <v>0</v>
      </c>
      <c r="T182" s="199">
        <f t="shared" si="3"/>
        <v>0</v>
      </c>
      <c r="U182" s="35"/>
      <c r="V182" s="35"/>
      <c r="W182" s="35"/>
      <c r="X182" s="35"/>
      <c r="Y182" s="35"/>
      <c r="Z182" s="35"/>
      <c r="AA182" s="35"/>
      <c r="AB182" s="35"/>
      <c r="AC182" s="35"/>
      <c r="AD182" s="35"/>
      <c r="AE182" s="35"/>
      <c r="AR182" s="200" t="s">
        <v>255</v>
      </c>
      <c r="AT182" s="200" t="s">
        <v>157</v>
      </c>
      <c r="AU182" s="200" t="s">
        <v>86</v>
      </c>
      <c r="AY182" s="18" t="s">
        <v>155</v>
      </c>
      <c r="BE182" s="201">
        <f t="shared" si="4"/>
        <v>0</v>
      </c>
      <c r="BF182" s="201">
        <f t="shared" si="5"/>
        <v>0</v>
      </c>
      <c r="BG182" s="201">
        <f t="shared" si="6"/>
        <v>0</v>
      </c>
      <c r="BH182" s="201">
        <f t="shared" si="7"/>
        <v>0</v>
      </c>
      <c r="BI182" s="201">
        <f t="shared" si="8"/>
        <v>0</v>
      </c>
      <c r="BJ182" s="18" t="s">
        <v>84</v>
      </c>
      <c r="BK182" s="201">
        <f t="shared" si="9"/>
        <v>0</v>
      </c>
      <c r="BL182" s="18" t="s">
        <v>255</v>
      </c>
      <c r="BM182" s="200" t="s">
        <v>920</v>
      </c>
    </row>
    <row r="183" spans="1:65" s="2" customFormat="1" ht="33" customHeight="1">
      <c r="A183" s="35"/>
      <c r="B183" s="36"/>
      <c r="C183" s="188" t="s">
        <v>312</v>
      </c>
      <c r="D183" s="188" t="s">
        <v>157</v>
      </c>
      <c r="E183" s="189" t="s">
        <v>921</v>
      </c>
      <c r="F183" s="190" t="s">
        <v>922</v>
      </c>
      <c r="G183" s="191" t="s">
        <v>300</v>
      </c>
      <c r="H183" s="192">
        <v>1</v>
      </c>
      <c r="I183" s="193"/>
      <c r="J183" s="194">
        <f t="shared" si="0"/>
        <v>0</v>
      </c>
      <c r="K183" s="195"/>
      <c r="L183" s="40"/>
      <c r="M183" s="196" t="s">
        <v>1</v>
      </c>
      <c r="N183" s="197" t="s">
        <v>41</v>
      </c>
      <c r="O183" s="72"/>
      <c r="P183" s="198">
        <f t="shared" si="1"/>
        <v>0</v>
      </c>
      <c r="Q183" s="198">
        <v>0</v>
      </c>
      <c r="R183" s="198">
        <f t="shared" si="2"/>
        <v>0</v>
      </c>
      <c r="S183" s="198">
        <v>0</v>
      </c>
      <c r="T183" s="199">
        <f t="shared" si="3"/>
        <v>0</v>
      </c>
      <c r="U183" s="35"/>
      <c r="V183" s="35"/>
      <c r="W183" s="35"/>
      <c r="X183" s="35"/>
      <c r="Y183" s="35"/>
      <c r="Z183" s="35"/>
      <c r="AA183" s="35"/>
      <c r="AB183" s="35"/>
      <c r="AC183" s="35"/>
      <c r="AD183" s="35"/>
      <c r="AE183" s="35"/>
      <c r="AR183" s="200" t="s">
        <v>255</v>
      </c>
      <c r="AT183" s="200" t="s">
        <v>157</v>
      </c>
      <c r="AU183" s="200" t="s">
        <v>86</v>
      </c>
      <c r="AY183" s="18" t="s">
        <v>155</v>
      </c>
      <c r="BE183" s="201">
        <f t="shared" si="4"/>
        <v>0</v>
      </c>
      <c r="BF183" s="201">
        <f t="shared" si="5"/>
        <v>0</v>
      </c>
      <c r="BG183" s="201">
        <f t="shared" si="6"/>
        <v>0</v>
      </c>
      <c r="BH183" s="201">
        <f t="shared" si="7"/>
        <v>0</v>
      </c>
      <c r="BI183" s="201">
        <f t="shared" si="8"/>
        <v>0</v>
      </c>
      <c r="BJ183" s="18" t="s">
        <v>84</v>
      </c>
      <c r="BK183" s="201">
        <f t="shared" si="9"/>
        <v>0</v>
      </c>
      <c r="BL183" s="18" t="s">
        <v>255</v>
      </c>
      <c r="BM183" s="200" t="s">
        <v>923</v>
      </c>
    </row>
    <row r="184" spans="1:65" s="2" customFormat="1" ht="33" customHeight="1">
      <c r="A184" s="35"/>
      <c r="B184" s="36"/>
      <c r="C184" s="188" t="s">
        <v>323</v>
      </c>
      <c r="D184" s="188" t="s">
        <v>157</v>
      </c>
      <c r="E184" s="189" t="s">
        <v>924</v>
      </c>
      <c r="F184" s="190" t="s">
        <v>925</v>
      </c>
      <c r="G184" s="191" t="s">
        <v>300</v>
      </c>
      <c r="H184" s="192">
        <v>1</v>
      </c>
      <c r="I184" s="193"/>
      <c r="J184" s="194">
        <f t="shared" si="0"/>
        <v>0</v>
      </c>
      <c r="K184" s="195"/>
      <c r="L184" s="40"/>
      <c r="M184" s="196" t="s">
        <v>1</v>
      </c>
      <c r="N184" s="197" t="s">
        <v>41</v>
      </c>
      <c r="O184" s="72"/>
      <c r="P184" s="198">
        <f t="shared" si="1"/>
        <v>0</v>
      </c>
      <c r="Q184" s="198">
        <v>0</v>
      </c>
      <c r="R184" s="198">
        <f t="shared" si="2"/>
        <v>0</v>
      </c>
      <c r="S184" s="198">
        <v>0</v>
      </c>
      <c r="T184" s="199">
        <f t="shared" si="3"/>
        <v>0</v>
      </c>
      <c r="U184" s="35"/>
      <c r="V184" s="35"/>
      <c r="W184" s="35"/>
      <c r="X184" s="35"/>
      <c r="Y184" s="35"/>
      <c r="Z184" s="35"/>
      <c r="AA184" s="35"/>
      <c r="AB184" s="35"/>
      <c r="AC184" s="35"/>
      <c r="AD184" s="35"/>
      <c r="AE184" s="35"/>
      <c r="AR184" s="200" t="s">
        <v>255</v>
      </c>
      <c r="AT184" s="200" t="s">
        <v>157</v>
      </c>
      <c r="AU184" s="200" t="s">
        <v>86</v>
      </c>
      <c r="AY184" s="18" t="s">
        <v>155</v>
      </c>
      <c r="BE184" s="201">
        <f t="shared" si="4"/>
        <v>0</v>
      </c>
      <c r="BF184" s="201">
        <f t="shared" si="5"/>
        <v>0</v>
      </c>
      <c r="BG184" s="201">
        <f t="shared" si="6"/>
        <v>0</v>
      </c>
      <c r="BH184" s="201">
        <f t="shared" si="7"/>
        <v>0</v>
      </c>
      <c r="BI184" s="201">
        <f t="shared" si="8"/>
        <v>0</v>
      </c>
      <c r="BJ184" s="18" t="s">
        <v>84</v>
      </c>
      <c r="BK184" s="201">
        <f t="shared" si="9"/>
        <v>0</v>
      </c>
      <c r="BL184" s="18" t="s">
        <v>255</v>
      </c>
      <c r="BM184" s="200" t="s">
        <v>926</v>
      </c>
    </row>
    <row r="185" spans="1:65" s="2" customFormat="1" ht="33" customHeight="1">
      <c r="A185" s="35"/>
      <c r="B185" s="36"/>
      <c r="C185" s="188" t="s">
        <v>327</v>
      </c>
      <c r="D185" s="188" t="s">
        <v>157</v>
      </c>
      <c r="E185" s="189" t="s">
        <v>927</v>
      </c>
      <c r="F185" s="190" t="s">
        <v>928</v>
      </c>
      <c r="G185" s="191" t="s">
        <v>300</v>
      </c>
      <c r="H185" s="192">
        <v>1</v>
      </c>
      <c r="I185" s="193"/>
      <c r="J185" s="194">
        <f t="shared" si="0"/>
        <v>0</v>
      </c>
      <c r="K185" s="195"/>
      <c r="L185" s="40"/>
      <c r="M185" s="196" t="s">
        <v>1</v>
      </c>
      <c r="N185" s="197" t="s">
        <v>41</v>
      </c>
      <c r="O185" s="72"/>
      <c r="P185" s="198">
        <f t="shared" si="1"/>
        <v>0</v>
      </c>
      <c r="Q185" s="198">
        <v>0</v>
      </c>
      <c r="R185" s="198">
        <f t="shared" si="2"/>
        <v>0</v>
      </c>
      <c r="S185" s="198">
        <v>0</v>
      </c>
      <c r="T185" s="199">
        <f t="shared" si="3"/>
        <v>0</v>
      </c>
      <c r="U185" s="35"/>
      <c r="V185" s="35"/>
      <c r="W185" s="35"/>
      <c r="X185" s="35"/>
      <c r="Y185" s="35"/>
      <c r="Z185" s="35"/>
      <c r="AA185" s="35"/>
      <c r="AB185" s="35"/>
      <c r="AC185" s="35"/>
      <c r="AD185" s="35"/>
      <c r="AE185" s="35"/>
      <c r="AR185" s="200" t="s">
        <v>255</v>
      </c>
      <c r="AT185" s="200" t="s">
        <v>157</v>
      </c>
      <c r="AU185" s="200" t="s">
        <v>86</v>
      </c>
      <c r="AY185" s="18" t="s">
        <v>155</v>
      </c>
      <c r="BE185" s="201">
        <f t="shared" si="4"/>
        <v>0</v>
      </c>
      <c r="BF185" s="201">
        <f t="shared" si="5"/>
        <v>0</v>
      </c>
      <c r="BG185" s="201">
        <f t="shared" si="6"/>
        <v>0</v>
      </c>
      <c r="BH185" s="201">
        <f t="shared" si="7"/>
        <v>0</v>
      </c>
      <c r="BI185" s="201">
        <f t="shared" si="8"/>
        <v>0</v>
      </c>
      <c r="BJ185" s="18" t="s">
        <v>84</v>
      </c>
      <c r="BK185" s="201">
        <f t="shared" si="9"/>
        <v>0</v>
      </c>
      <c r="BL185" s="18" t="s">
        <v>255</v>
      </c>
      <c r="BM185" s="200" t="s">
        <v>929</v>
      </c>
    </row>
    <row r="186" spans="1:65" s="2" customFormat="1" ht="37.8" customHeight="1">
      <c r="A186" s="35"/>
      <c r="B186" s="36"/>
      <c r="C186" s="188" t="s">
        <v>331</v>
      </c>
      <c r="D186" s="188" t="s">
        <v>157</v>
      </c>
      <c r="E186" s="189" t="s">
        <v>930</v>
      </c>
      <c r="F186" s="190" t="s">
        <v>931</v>
      </c>
      <c r="G186" s="191" t="s">
        <v>300</v>
      </c>
      <c r="H186" s="192">
        <v>1</v>
      </c>
      <c r="I186" s="193"/>
      <c r="J186" s="194">
        <f t="shared" si="0"/>
        <v>0</v>
      </c>
      <c r="K186" s="195"/>
      <c r="L186" s="40"/>
      <c r="M186" s="196" t="s">
        <v>1</v>
      </c>
      <c r="N186" s="197" t="s">
        <v>41</v>
      </c>
      <c r="O186" s="72"/>
      <c r="P186" s="198">
        <f t="shared" si="1"/>
        <v>0</v>
      </c>
      <c r="Q186" s="198">
        <v>0</v>
      </c>
      <c r="R186" s="198">
        <f t="shared" si="2"/>
        <v>0</v>
      </c>
      <c r="S186" s="198">
        <v>0</v>
      </c>
      <c r="T186" s="199">
        <f t="shared" si="3"/>
        <v>0</v>
      </c>
      <c r="U186" s="35"/>
      <c r="V186" s="35"/>
      <c r="W186" s="35"/>
      <c r="X186" s="35"/>
      <c r="Y186" s="35"/>
      <c r="Z186" s="35"/>
      <c r="AA186" s="35"/>
      <c r="AB186" s="35"/>
      <c r="AC186" s="35"/>
      <c r="AD186" s="35"/>
      <c r="AE186" s="35"/>
      <c r="AR186" s="200" t="s">
        <v>255</v>
      </c>
      <c r="AT186" s="200" t="s">
        <v>157</v>
      </c>
      <c r="AU186" s="200" t="s">
        <v>86</v>
      </c>
      <c r="AY186" s="18" t="s">
        <v>155</v>
      </c>
      <c r="BE186" s="201">
        <f t="shared" si="4"/>
        <v>0</v>
      </c>
      <c r="BF186" s="201">
        <f t="shared" si="5"/>
        <v>0</v>
      </c>
      <c r="BG186" s="201">
        <f t="shared" si="6"/>
        <v>0</v>
      </c>
      <c r="BH186" s="201">
        <f t="shared" si="7"/>
        <v>0</v>
      </c>
      <c r="BI186" s="201">
        <f t="shared" si="8"/>
        <v>0</v>
      </c>
      <c r="BJ186" s="18" t="s">
        <v>84</v>
      </c>
      <c r="BK186" s="201">
        <f t="shared" si="9"/>
        <v>0</v>
      </c>
      <c r="BL186" s="18" t="s">
        <v>255</v>
      </c>
      <c r="BM186" s="200" t="s">
        <v>932</v>
      </c>
    </row>
    <row r="187" spans="1:65" s="2" customFormat="1" ht="37.8" customHeight="1">
      <c r="A187" s="35"/>
      <c r="B187" s="36"/>
      <c r="C187" s="188" t="s">
        <v>335</v>
      </c>
      <c r="D187" s="188" t="s">
        <v>157</v>
      </c>
      <c r="E187" s="189" t="s">
        <v>933</v>
      </c>
      <c r="F187" s="190" t="s">
        <v>934</v>
      </c>
      <c r="G187" s="191" t="s">
        <v>300</v>
      </c>
      <c r="H187" s="192">
        <v>1</v>
      </c>
      <c r="I187" s="193"/>
      <c r="J187" s="194">
        <f t="shared" si="0"/>
        <v>0</v>
      </c>
      <c r="K187" s="195"/>
      <c r="L187" s="40"/>
      <c r="M187" s="196" t="s">
        <v>1</v>
      </c>
      <c r="N187" s="197" t="s">
        <v>41</v>
      </c>
      <c r="O187" s="72"/>
      <c r="P187" s="198">
        <f t="shared" si="1"/>
        <v>0</v>
      </c>
      <c r="Q187" s="198">
        <v>0</v>
      </c>
      <c r="R187" s="198">
        <f t="shared" si="2"/>
        <v>0</v>
      </c>
      <c r="S187" s="198">
        <v>0</v>
      </c>
      <c r="T187" s="199">
        <f t="shared" si="3"/>
        <v>0</v>
      </c>
      <c r="U187" s="35"/>
      <c r="V187" s="35"/>
      <c r="W187" s="35"/>
      <c r="X187" s="35"/>
      <c r="Y187" s="35"/>
      <c r="Z187" s="35"/>
      <c r="AA187" s="35"/>
      <c r="AB187" s="35"/>
      <c r="AC187" s="35"/>
      <c r="AD187" s="35"/>
      <c r="AE187" s="35"/>
      <c r="AR187" s="200" t="s">
        <v>255</v>
      </c>
      <c r="AT187" s="200" t="s">
        <v>157</v>
      </c>
      <c r="AU187" s="200" t="s">
        <v>86</v>
      </c>
      <c r="AY187" s="18" t="s">
        <v>155</v>
      </c>
      <c r="BE187" s="201">
        <f t="shared" si="4"/>
        <v>0</v>
      </c>
      <c r="BF187" s="201">
        <f t="shared" si="5"/>
        <v>0</v>
      </c>
      <c r="BG187" s="201">
        <f t="shared" si="6"/>
        <v>0</v>
      </c>
      <c r="BH187" s="201">
        <f t="shared" si="7"/>
        <v>0</v>
      </c>
      <c r="BI187" s="201">
        <f t="shared" si="8"/>
        <v>0</v>
      </c>
      <c r="BJ187" s="18" t="s">
        <v>84</v>
      </c>
      <c r="BK187" s="201">
        <f t="shared" si="9"/>
        <v>0</v>
      </c>
      <c r="BL187" s="18" t="s">
        <v>255</v>
      </c>
      <c r="BM187" s="200" t="s">
        <v>935</v>
      </c>
    </row>
    <row r="188" spans="1:65" s="2" customFormat="1" ht="33" customHeight="1">
      <c r="A188" s="35"/>
      <c r="B188" s="36"/>
      <c r="C188" s="188" t="s">
        <v>339</v>
      </c>
      <c r="D188" s="188" t="s">
        <v>157</v>
      </c>
      <c r="E188" s="189" t="s">
        <v>936</v>
      </c>
      <c r="F188" s="190" t="s">
        <v>937</v>
      </c>
      <c r="G188" s="191" t="s">
        <v>300</v>
      </c>
      <c r="H188" s="192">
        <v>1</v>
      </c>
      <c r="I188" s="193"/>
      <c r="J188" s="194">
        <f t="shared" si="0"/>
        <v>0</v>
      </c>
      <c r="K188" s="195"/>
      <c r="L188" s="40"/>
      <c r="M188" s="196" t="s">
        <v>1</v>
      </c>
      <c r="N188" s="197" t="s">
        <v>41</v>
      </c>
      <c r="O188" s="72"/>
      <c r="P188" s="198">
        <f t="shared" si="1"/>
        <v>0</v>
      </c>
      <c r="Q188" s="198">
        <v>0</v>
      </c>
      <c r="R188" s="198">
        <f t="shared" si="2"/>
        <v>0</v>
      </c>
      <c r="S188" s="198">
        <v>0</v>
      </c>
      <c r="T188" s="199">
        <f t="shared" si="3"/>
        <v>0</v>
      </c>
      <c r="U188" s="35"/>
      <c r="V188" s="35"/>
      <c r="W188" s="35"/>
      <c r="X188" s="35"/>
      <c r="Y188" s="35"/>
      <c r="Z188" s="35"/>
      <c r="AA188" s="35"/>
      <c r="AB188" s="35"/>
      <c r="AC188" s="35"/>
      <c r="AD188" s="35"/>
      <c r="AE188" s="35"/>
      <c r="AR188" s="200" t="s">
        <v>255</v>
      </c>
      <c r="AT188" s="200" t="s">
        <v>157</v>
      </c>
      <c r="AU188" s="200" t="s">
        <v>86</v>
      </c>
      <c r="AY188" s="18" t="s">
        <v>155</v>
      </c>
      <c r="BE188" s="201">
        <f t="shared" si="4"/>
        <v>0</v>
      </c>
      <c r="BF188" s="201">
        <f t="shared" si="5"/>
        <v>0</v>
      </c>
      <c r="BG188" s="201">
        <f t="shared" si="6"/>
        <v>0</v>
      </c>
      <c r="BH188" s="201">
        <f t="shared" si="7"/>
        <v>0</v>
      </c>
      <c r="BI188" s="201">
        <f t="shared" si="8"/>
        <v>0</v>
      </c>
      <c r="BJ188" s="18" t="s">
        <v>84</v>
      </c>
      <c r="BK188" s="201">
        <f t="shared" si="9"/>
        <v>0</v>
      </c>
      <c r="BL188" s="18" t="s">
        <v>255</v>
      </c>
      <c r="BM188" s="200" t="s">
        <v>938</v>
      </c>
    </row>
    <row r="189" spans="1:65" s="2" customFormat="1" ht="33" customHeight="1">
      <c r="A189" s="35"/>
      <c r="B189" s="36"/>
      <c r="C189" s="188" t="s">
        <v>345</v>
      </c>
      <c r="D189" s="188" t="s">
        <v>157</v>
      </c>
      <c r="E189" s="189" t="s">
        <v>939</v>
      </c>
      <c r="F189" s="190" t="s">
        <v>940</v>
      </c>
      <c r="G189" s="191" t="s">
        <v>300</v>
      </c>
      <c r="H189" s="192">
        <v>4</v>
      </c>
      <c r="I189" s="193"/>
      <c r="J189" s="194">
        <f t="shared" si="0"/>
        <v>0</v>
      </c>
      <c r="K189" s="195"/>
      <c r="L189" s="40"/>
      <c r="M189" s="196" t="s">
        <v>1</v>
      </c>
      <c r="N189" s="197" t="s">
        <v>41</v>
      </c>
      <c r="O189" s="72"/>
      <c r="P189" s="198">
        <f t="shared" si="1"/>
        <v>0</v>
      </c>
      <c r="Q189" s="198">
        <v>0</v>
      </c>
      <c r="R189" s="198">
        <f t="shared" si="2"/>
        <v>0</v>
      </c>
      <c r="S189" s="198">
        <v>0</v>
      </c>
      <c r="T189" s="199">
        <f t="shared" si="3"/>
        <v>0</v>
      </c>
      <c r="U189" s="35"/>
      <c r="V189" s="35"/>
      <c r="W189" s="35"/>
      <c r="X189" s="35"/>
      <c r="Y189" s="35"/>
      <c r="Z189" s="35"/>
      <c r="AA189" s="35"/>
      <c r="AB189" s="35"/>
      <c r="AC189" s="35"/>
      <c r="AD189" s="35"/>
      <c r="AE189" s="35"/>
      <c r="AR189" s="200" t="s">
        <v>255</v>
      </c>
      <c r="AT189" s="200" t="s">
        <v>157</v>
      </c>
      <c r="AU189" s="200" t="s">
        <v>86</v>
      </c>
      <c r="AY189" s="18" t="s">
        <v>155</v>
      </c>
      <c r="BE189" s="201">
        <f t="shared" si="4"/>
        <v>0</v>
      </c>
      <c r="BF189" s="201">
        <f t="shared" si="5"/>
        <v>0</v>
      </c>
      <c r="BG189" s="201">
        <f t="shared" si="6"/>
        <v>0</v>
      </c>
      <c r="BH189" s="201">
        <f t="shared" si="7"/>
        <v>0</v>
      </c>
      <c r="BI189" s="201">
        <f t="shared" si="8"/>
        <v>0</v>
      </c>
      <c r="BJ189" s="18" t="s">
        <v>84</v>
      </c>
      <c r="BK189" s="201">
        <f t="shared" si="9"/>
        <v>0</v>
      </c>
      <c r="BL189" s="18" t="s">
        <v>255</v>
      </c>
      <c r="BM189" s="200" t="s">
        <v>941</v>
      </c>
    </row>
    <row r="190" spans="1:65" s="2" customFormat="1" ht="37.8" customHeight="1">
      <c r="A190" s="35"/>
      <c r="B190" s="36"/>
      <c r="C190" s="188" t="s">
        <v>353</v>
      </c>
      <c r="D190" s="188" t="s">
        <v>157</v>
      </c>
      <c r="E190" s="189" t="s">
        <v>942</v>
      </c>
      <c r="F190" s="190" t="s">
        <v>943</v>
      </c>
      <c r="G190" s="191" t="s">
        <v>292</v>
      </c>
      <c r="H190" s="192">
        <v>1</v>
      </c>
      <c r="I190" s="193"/>
      <c r="J190" s="194">
        <f t="shared" si="0"/>
        <v>0</v>
      </c>
      <c r="K190" s="195"/>
      <c r="L190" s="40"/>
      <c r="M190" s="196" t="s">
        <v>1</v>
      </c>
      <c r="N190" s="197" t="s">
        <v>41</v>
      </c>
      <c r="O190" s="72"/>
      <c r="P190" s="198">
        <f t="shared" si="1"/>
        <v>0</v>
      </c>
      <c r="Q190" s="198">
        <v>0</v>
      </c>
      <c r="R190" s="198">
        <f t="shared" si="2"/>
        <v>0</v>
      </c>
      <c r="S190" s="198">
        <v>0</v>
      </c>
      <c r="T190" s="199">
        <f t="shared" si="3"/>
        <v>0</v>
      </c>
      <c r="U190" s="35"/>
      <c r="V190" s="35"/>
      <c r="W190" s="35"/>
      <c r="X190" s="35"/>
      <c r="Y190" s="35"/>
      <c r="Z190" s="35"/>
      <c r="AA190" s="35"/>
      <c r="AB190" s="35"/>
      <c r="AC190" s="35"/>
      <c r="AD190" s="35"/>
      <c r="AE190" s="35"/>
      <c r="AR190" s="200" t="s">
        <v>255</v>
      </c>
      <c r="AT190" s="200" t="s">
        <v>157</v>
      </c>
      <c r="AU190" s="200" t="s">
        <v>86</v>
      </c>
      <c r="AY190" s="18" t="s">
        <v>155</v>
      </c>
      <c r="BE190" s="201">
        <f t="shared" si="4"/>
        <v>0</v>
      </c>
      <c r="BF190" s="201">
        <f t="shared" si="5"/>
        <v>0</v>
      </c>
      <c r="BG190" s="201">
        <f t="shared" si="6"/>
        <v>0</v>
      </c>
      <c r="BH190" s="201">
        <f t="shared" si="7"/>
        <v>0</v>
      </c>
      <c r="BI190" s="201">
        <f t="shared" si="8"/>
        <v>0</v>
      </c>
      <c r="BJ190" s="18" t="s">
        <v>84</v>
      </c>
      <c r="BK190" s="201">
        <f t="shared" si="9"/>
        <v>0</v>
      </c>
      <c r="BL190" s="18" t="s">
        <v>255</v>
      </c>
      <c r="BM190" s="200" t="s">
        <v>944</v>
      </c>
    </row>
    <row r="191" spans="1:65" s="2" customFormat="1" ht="24.15" customHeight="1">
      <c r="A191" s="35"/>
      <c r="B191" s="36"/>
      <c r="C191" s="188" t="s">
        <v>358</v>
      </c>
      <c r="D191" s="188" t="s">
        <v>157</v>
      </c>
      <c r="E191" s="189" t="s">
        <v>945</v>
      </c>
      <c r="F191" s="190" t="s">
        <v>946</v>
      </c>
      <c r="G191" s="191" t="s">
        <v>292</v>
      </c>
      <c r="H191" s="192">
        <v>1</v>
      </c>
      <c r="I191" s="193"/>
      <c r="J191" s="194">
        <f t="shared" si="0"/>
        <v>0</v>
      </c>
      <c r="K191" s="195"/>
      <c r="L191" s="40"/>
      <c r="M191" s="196" t="s">
        <v>1</v>
      </c>
      <c r="N191" s="197" t="s">
        <v>41</v>
      </c>
      <c r="O191" s="72"/>
      <c r="P191" s="198">
        <f t="shared" si="1"/>
        <v>0</v>
      </c>
      <c r="Q191" s="198">
        <v>0</v>
      </c>
      <c r="R191" s="198">
        <f t="shared" si="2"/>
        <v>0</v>
      </c>
      <c r="S191" s="198">
        <v>0</v>
      </c>
      <c r="T191" s="199">
        <f t="shared" si="3"/>
        <v>0</v>
      </c>
      <c r="U191" s="35"/>
      <c r="V191" s="35"/>
      <c r="W191" s="35"/>
      <c r="X191" s="35"/>
      <c r="Y191" s="35"/>
      <c r="Z191" s="35"/>
      <c r="AA191" s="35"/>
      <c r="AB191" s="35"/>
      <c r="AC191" s="35"/>
      <c r="AD191" s="35"/>
      <c r="AE191" s="35"/>
      <c r="AR191" s="200" t="s">
        <v>255</v>
      </c>
      <c r="AT191" s="200" t="s">
        <v>157</v>
      </c>
      <c r="AU191" s="200" t="s">
        <v>86</v>
      </c>
      <c r="AY191" s="18" t="s">
        <v>155</v>
      </c>
      <c r="BE191" s="201">
        <f t="shared" si="4"/>
        <v>0</v>
      </c>
      <c r="BF191" s="201">
        <f t="shared" si="5"/>
        <v>0</v>
      </c>
      <c r="BG191" s="201">
        <f t="shared" si="6"/>
        <v>0</v>
      </c>
      <c r="BH191" s="201">
        <f t="shared" si="7"/>
        <v>0</v>
      </c>
      <c r="BI191" s="201">
        <f t="shared" si="8"/>
        <v>0</v>
      </c>
      <c r="BJ191" s="18" t="s">
        <v>84</v>
      </c>
      <c r="BK191" s="201">
        <f t="shared" si="9"/>
        <v>0</v>
      </c>
      <c r="BL191" s="18" t="s">
        <v>255</v>
      </c>
      <c r="BM191" s="200" t="s">
        <v>947</v>
      </c>
    </row>
    <row r="192" spans="1:65" s="2" customFormat="1" ht="24.15" customHeight="1">
      <c r="A192" s="35"/>
      <c r="B192" s="36"/>
      <c r="C192" s="188" t="s">
        <v>364</v>
      </c>
      <c r="D192" s="188" t="s">
        <v>157</v>
      </c>
      <c r="E192" s="189" t="s">
        <v>948</v>
      </c>
      <c r="F192" s="190" t="s">
        <v>949</v>
      </c>
      <c r="G192" s="191" t="s">
        <v>292</v>
      </c>
      <c r="H192" s="192">
        <v>1</v>
      </c>
      <c r="I192" s="193"/>
      <c r="J192" s="194">
        <f t="shared" si="0"/>
        <v>0</v>
      </c>
      <c r="K192" s="195"/>
      <c r="L192" s="40"/>
      <c r="M192" s="196" t="s">
        <v>1</v>
      </c>
      <c r="N192" s="197" t="s">
        <v>41</v>
      </c>
      <c r="O192" s="72"/>
      <c r="P192" s="198">
        <f t="shared" si="1"/>
        <v>0</v>
      </c>
      <c r="Q192" s="198">
        <v>0</v>
      </c>
      <c r="R192" s="198">
        <f t="shared" si="2"/>
        <v>0</v>
      </c>
      <c r="S192" s="198">
        <v>0</v>
      </c>
      <c r="T192" s="199">
        <f t="shared" si="3"/>
        <v>0</v>
      </c>
      <c r="U192" s="35"/>
      <c r="V192" s="35"/>
      <c r="W192" s="35"/>
      <c r="X192" s="35"/>
      <c r="Y192" s="35"/>
      <c r="Z192" s="35"/>
      <c r="AA192" s="35"/>
      <c r="AB192" s="35"/>
      <c r="AC192" s="35"/>
      <c r="AD192" s="35"/>
      <c r="AE192" s="35"/>
      <c r="AR192" s="200" t="s">
        <v>255</v>
      </c>
      <c r="AT192" s="200" t="s">
        <v>157</v>
      </c>
      <c r="AU192" s="200" t="s">
        <v>86</v>
      </c>
      <c r="AY192" s="18" t="s">
        <v>155</v>
      </c>
      <c r="BE192" s="201">
        <f t="shared" si="4"/>
        <v>0</v>
      </c>
      <c r="BF192" s="201">
        <f t="shared" si="5"/>
        <v>0</v>
      </c>
      <c r="BG192" s="201">
        <f t="shared" si="6"/>
        <v>0</v>
      </c>
      <c r="BH192" s="201">
        <f t="shared" si="7"/>
        <v>0</v>
      </c>
      <c r="BI192" s="201">
        <f t="shared" si="8"/>
        <v>0</v>
      </c>
      <c r="BJ192" s="18" t="s">
        <v>84</v>
      </c>
      <c r="BK192" s="201">
        <f t="shared" si="9"/>
        <v>0</v>
      </c>
      <c r="BL192" s="18" t="s">
        <v>255</v>
      </c>
      <c r="BM192" s="200" t="s">
        <v>950</v>
      </c>
    </row>
    <row r="193" spans="1:65" s="2" customFormat="1" ht="16.5" customHeight="1">
      <c r="A193" s="35"/>
      <c r="B193" s="36"/>
      <c r="C193" s="188" t="s">
        <v>373</v>
      </c>
      <c r="D193" s="188" t="s">
        <v>157</v>
      </c>
      <c r="E193" s="189" t="s">
        <v>859</v>
      </c>
      <c r="F193" s="190" t="s">
        <v>951</v>
      </c>
      <c r="G193" s="191" t="s">
        <v>300</v>
      </c>
      <c r="H193" s="192">
        <v>1</v>
      </c>
      <c r="I193" s="193"/>
      <c r="J193" s="194">
        <f t="shared" si="0"/>
        <v>0</v>
      </c>
      <c r="K193" s="195"/>
      <c r="L193" s="40"/>
      <c r="M193" s="196" t="s">
        <v>1</v>
      </c>
      <c r="N193" s="197" t="s">
        <v>41</v>
      </c>
      <c r="O193" s="72"/>
      <c r="P193" s="198">
        <f t="shared" si="1"/>
        <v>0</v>
      </c>
      <c r="Q193" s="198">
        <v>0</v>
      </c>
      <c r="R193" s="198">
        <f t="shared" si="2"/>
        <v>0</v>
      </c>
      <c r="S193" s="198">
        <v>0</v>
      </c>
      <c r="T193" s="199">
        <f t="shared" si="3"/>
        <v>0</v>
      </c>
      <c r="U193" s="35"/>
      <c r="V193" s="35"/>
      <c r="W193" s="35"/>
      <c r="X193" s="35"/>
      <c r="Y193" s="35"/>
      <c r="Z193" s="35"/>
      <c r="AA193" s="35"/>
      <c r="AB193" s="35"/>
      <c r="AC193" s="35"/>
      <c r="AD193" s="35"/>
      <c r="AE193" s="35"/>
      <c r="AR193" s="200" t="s">
        <v>255</v>
      </c>
      <c r="AT193" s="200" t="s">
        <v>157</v>
      </c>
      <c r="AU193" s="200" t="s">
        <v>86</v>
      </c>
      <c r="AY193" s="18" t="s">
        <v>155</v>
      </c>
      <c r="BE193" s="201">
        <f t="shared" si="4"/>
        <v>0</v>
      </c>
      <c r="BF193" s="201">
        <f t="shared" si="5"/>
        <v>0</v>
      </c>
      <c r="BG193" s="201">
        <f t="shared" si="6"/>
        <v>0</v>
      </c>
      <c r="BH193" s="201">
        <f t="shared" si="7"/>
        <v>0</v>
      </c>
      <c r="BI193" s="201">
        <f t="shared" si="8"/>
        <v>0</v>
      </c>
      <c r="BJ193" s="18" t="s">
        <v>84</v>
      </c>
      <c r="BK193" s="201">
        <f t="shared" si="9"/>
        <v>0</v>
      </c>
      <c r="BL193" s="18" t="s">
        <v>255</v>
      </c>
      <c r="BM193" s="200" t="s">
        <v>952</v>
      </c>
    </row>
    <row r="194" spans="1:65" s="2" customFormat="1" ht="16.5" customHeight="1">
      <c r="A194" s="35"/>
      <c r="B194" s="36"/>
      <c r="C194" s="188" t="s">
        <v>380</v>
      </c>
      <c r="D194" s="188" t="s">
        <v>157</v>
      </c>
      <c r="E194" s="189" t="s">
        <v>862</v>
      </c>
      <c r="F194" s="190" t="s">
        <v>863</v>
      </c>
      <c r="G194" s="191" t="s">
        <v>300</v>
      </c>
      <c r="H194" s="192">
        <v>1</v>
      </c>
      <c r="I194" s="193"/>
      <c r="J194" s="194">
        <f t="shared" si="0"/>
        <v>0</v>
      </c>
      <c r="K194" s="195"/>
      <c r="L194" s="40"/>
      <c r="M194" s="196" t="s">
        <v>1</v>
      </c>
      <c r="N194" s="197" t="s">
        <v>41</v>
      </c>
      <c r="O194" s="72"/>
      <c r="P194" s="198">
        <f t="shared" si="1"/>
        <v>0</v>
      </c>
      <c r="Q194" s="198">
        <v>0</v>
      </c>
      <c r="R194" s="198">
        <f t="shared" si="2"/>
        <v>0</v>
      </c>
      <c r="S194" s="198">
        <v>0</v>
      </c>
      <c r="T194" s="199">
        <f t="shared" si="3"/>
        <v>0</v>
      </c>
      <c r="U194" s="35"/>
      <c r="V194" s="35"/>
      <c r="W194" s="35"/>
      <c r="X194" s="35"/>
      <c r="Y194" s="35"/>
      <c r="Z194" s="35"/>
      <c r="AA194" s="35"/>
      <c r="AB194" s="35"/>
      <c r="AC194" s="35"/>
      <c r="AD194" s="35"/>
      <c r="AE194" s="35"/>
      <c r="AR194" s="200" t="s">
        <v>255</v>
      </c>
      <c r="AT194" s="200" t="s">
        <v>157</v>
      </c>
      <c r="AU194" s="200" t="s">
        <v>86</v>
      </c>
      <c r="AY194" s="18" t="s">
        <v>155</v>
      </c>
      <c r="BE194" s="201">
        <f t="shared" si="4"/>
        <v>0</v>
      </c>
      <c r="BF194" s="201">
        <f t="shared" si="5"/>
        <v>0</v>
      </c>
      <c r="BG194" s="201">
        <f t="shared" si="6"/>
        <v>0</v>
      </c>
      <c r="BH194" s="201">
        <f t="shared" si="7"/>
        <v>0</v>
      </c>
      <c r="BI194" s="201">
        <f t="shared" si="8"/>
        <v>0</v>
      </c>
      <c r="BJ194" s="18" t="s">
        <v>84</v>
      </c>
      <c r="BK194" s="201">
        <f t="shared" si="9"/>
        <v>0</v>
      </c>
      <c r="BL194" s="18" t="s">
        <v>255</v>
      </c>
      <c r="BM194" s="200" t="s">
        <v>953</v>
      </c>
    </row>
    <row r="195" spans="2:63" s="12" customFormat="1" ht="25.95" customHeight="1">
      <c r="B195" s="172"/>
      <c r="C195" s="173"/>
      <c r="D195" s="174" t="s">
        <v>75</v>
      </c>
      <c r="E195" s="175" t="s">
        <v>369</v>
      </c>
      <c r="F195" s="175" t="s">
        <v>370</v>
      </c>
      <c r="G195" s="173"/>
      <c r="H195" s="173"/>
      <c r="I195" s="176"/>
      <c r="J195" s="177">
        <f>BK195</f>
        <v>0</v>
      </c>
      <c r="K195" s="173"/>
      <c r="L195" s="178"/>
      <c r="M195" s="179"/>
      <c r="N195" s="180"/>
      <c r="O195" s="180"/>
      <c r="P195" s="181">
        <f>P196+P198+P200+P202</f>
        <v>0</v>
      </c>
      <c r="Q195" s="180"/>
      <c r="R195" s="181">
        <f>R196+R198+R200+R202</f>
        <v>0</v>
      </c>
      <c r="S195" s="180"/>
      <c r="T195" s="182">
        <f>T196+T198+T200+T202</f>
        <v>0</v>
      </c>
      <c r="AR195" s="183" t="s">
        <v>178</v>
      </c>
      <c r="AT195" s="184" t="s">
        <v>75</v>
      </c>
      <c r="AU195" s="184" t="s">
        <v>76</v>
      </c>
      <c r="AY195" s="183" t="s">
        <v>155</v>
      </c>
      <c r="BK195" s="185">
        <f>BK196+BK198+BK200+BK202</f>
        <v>0</v>
      </c>
    </row>
    <row r="196" spans="2:63" s="12" customFormat="1" ht="22.8" customHeight="1">
      <c r="B196" s="172"/>
      <c r="C196" s="173"/>
      <c r="D196" s="174" t="s">
        <v>75</v>
      </c>
      <c r="E196" s="186" t="s">
        <v>371</v>
      </c>
      <c r="F196" s="186" t="s">
        <v>372</v>
      </c>
      <c r="G196" s="173"/>
      <c r="H196" s="173"/>
      <c r="I196" s="176"/>
      <c r="J196" s="187">
        <f>BK196</f>
        <v>0</v>
      </c>
      <c r="K196" s="173"/>
      <c r="L196" s="178"/>
      <c r="M196" s="179"/>
      <c r="N196" s="180"/>
      <c r="O196" s="180"/>
      <c r="P196" s="181">
        <f>P197</f>
        <v>0</v>
      </c>
      <c r="Q196" s="180"/>
      <c r="R196" s="181">
        <f>R197</f>
        <v>0</v>
      </c>
      <c r="S196" s="180"/>
      <c r="T196" s="182">
        <f>T197</f>
        <v>0</v>
      </c>
      <c r="AR196" s="183" t="s">
        <v>178</v>
      </c>
      <c r="AT196" s="184" t="s">
        <v>75</v>
      </c>
      <c r="AU196" s="184" t="s">
        <v>84</v>
      </c>
      <c r="AY196" s="183" t="s">
        <v>155</v>
      </c>
      <c r="BK196" s="185">
        <f>BK197</f>
        <v>0</v>
      </c>
    </row>
    <row r="197" spans="1:65" s="2" customFormat="1" ht="16.5" customHeight="1">
      <c r="A197" s="35"/>
      <c r="B197" s="36"/>
      <c r="C197" s="188" t="s">
        <v>386</v>
      </c>
      <c r="D197" s="188" t="s">
        <v>157</v>
      </c>
      <c r="E197" s="189" t="s">
        <v>374</v>
      </c>
      <c r="F197" s="190" t="s">
        <v>375</v>
      </c>
      <c r="G197" s="191" t="s">
        <v>300</v>
      </c>
      <c r="H197" s="192">
        <v>1</v>
      </c>
      <c r="I197" s="193"/>
      <c r="J197" s="194">
        <f>ROUND(I197*H197,2)</f>
        <v>0</v>
      </c>
      <c r="K197" s="195"/>
      <c r="L197" s="40"/>
      <c r="M197" s="196" t="s">
        <v>1</v>
      </c>
      <c r="N197" s="197" t="s">
        <v>41</v>
      </c>
      <c r="O197" s="72"/>
      <c r="P197" s="198">
        <f>O197*H197</f>
        <v>0</v>
      </c>
      <c r="Q197" s="198">
        <v>0</v>
      </c>
      <c r="R197" s="198">
        <f>Q197*H197</f>
        <v>0</v>
      </c>
      <c r="S197" s="198">
        <v>0</v>
      </c>
      <c r="T197" s="199">
        <f>S197*H197</f>
        <v>0</v>
      </c>
      <c r="U197" s="35"/>
      <c r="V197" s="35"/>
      <c r="W197" s="35"/>
      <c r="X197" s="35"/>
      <c r="Y197" s="35"/>
      <c r="Z197" s="35"/>
      <c r="AA197" s="35"/>
      <c r="AB197" s="35"/>
      <c r="AC197" s="35"/>
      <c r="AD197" s="35"/>
      <c r="AE197" s="35"/>
      <c r="AR197" s="200" t="s">
        <v>376</v>
      </c>
      <c r="AT197" s="200" t="s">
        <v>157</v>
      </c>
      <c r="AU197" s="200" t="s">
        <v>86</v>
      </c>
      <c r="AY197" s="18" t="s">
        <v>155</v>
      </c>
      <c r="BE197" s="201">
        <f>IF(N197="základní",J197,0)</f>
        <v>0</v>
      </c>
      <c r="BF197" s="201">
        <f>IF(N197="snížená",J197,0)</f>
        <v>0</v>
      </c>
      <c r="BG197" s="201">
        <f>IF(N197="zákl. přenesená",J197,0)</f>
        <v>0</v>
      </c>
      <c r="BH197" s="201">
        <f>IF(N197="sníž. přenesená",J197,0)</f>
        <v>0</v>
      </c>
      <c r="BI197" s="201">
        <f>IF(N197="nulová",J197,0)</f>
        <v>0</v>
      </c>
      <c r="BJ197" s="18" t="s">
        <v>84</v>
      </c>
      <c r="BK197" s="201">
        <f>ROUND(I197*H197,2)</f>
        <v>0</v>
      </c>
      <c r="BL197" s="18" t="s">
        <v>376</v>
      </c>
      <c r="BM197" s="200" t="s">
        <v>954</v>
      </c>
    </row>
    <row r="198" spans="2:63" s="12" customFormat="1" ht="22.8" customHeight="1">
      <c r="B198" s="172"/>
      <c r="C198" s="173"/>
      <c r="D198" s="174" t="s">
        <v>75</v>
      </c>
      <c r="E198" s="186" t="s">
        <v>378</v>
      </c>
      <c r="F198" s="186" t="s">
        <v>379</v>
      </c>
      <c r="G198" s="173"/>
      <c r="H198" s="173"/>
      <c r="I198" s="176"/>
      <c r="J198" s="187">
        <f>BK198</f>
        <v>0</v>
      </c>
      <c r="K198" s="173"/>
      <c r="L198" s="178"/>
      <c r="M198" s="179"/>
      <c r="N198" s="180"/>
      <c r="O198" s="180"/>
      <c r="P198" s="181">
        <f>P199</f>
        <v>0</v>
      </c>
      <c r="Q198" s="180"/>
      <c r="R198" s="181">
        <f>R199</f>
        <v>0</v>
      </c>
      <c r="S198" s="180"/>
      <c r="T198" s="182">
        <f>T199</f>
        <v>0</v>
      </c>
      <c r="AR198" s="183" t="s">
        <v>178</v>
      </c>
      <c r="AT198" s="184" t="s">
        <v>75</v>
      </c>
      <c r="AU198" s="184" t="s">
        <v>84</v>
      </c>
      <c r="AY198" s="183" t="s">
        <v>155</v>
      </c>
      <c r="BK198" s="185">
        <f>BK199</f>
        <v>0</v>
      </c>
    </row>
    <row r="199" spans="1:65" s="2" customFormat="1" ht="16.5" customHeight="1">
      <c r="A199" s="35"/>
      <c r="B199" s="36"/>
      <c r="C199" s="188" t="s">
        <v>391</v>
      </c>
      <c r="D199" s="188" t="s">
        <v>157</v>
      </c>
      <c r="E199" s="189" t="s">
        <v>381</v>
      </c>
      <c r="F199" s="190" t="s">
        <v>379</v>
      </c>
      <c r="G199" s="191" t="s">
        <v>382</v>
      </c>
      <c r="H199" s="246"/>
      <c r="I199" s="193"/>
      <c r="J199" s="194">
        <f>ROUND(I199*H199,2)</f>
        <v>0</v>
      </c>
      <c r="K199" s="195"/>
      <c r="L199" s="40"/>
      <c r="M199" s="196" t="s">
        <v>1</v>
      </c>
      <c r="N199" s="197" t="s">
        <v>41</v>
      </c>
      <c r="O199" s="72"/>
      <c r="P199" s="198">
        <f>O199*H199</f>
        <v>0</v>
      </c>
      <c r="Q199" s="198">
        <v>0</v>
      </c>
      <c r="R199" s="198">
        <f>Q199*H199</f>
        <v>0</v>
      </c>
      <c r="S199" s="198">
        <v>0</v>
      </c>
      <c r="T199" s="199">
        <f>S199*H199</f>
        <v>0</v>
      </c>
      <c r="U199" s="35"/>
      <c r="V199" s="35"/>
      <c r="W199" s="35"/>
      <c r="X199" s="35"/>
      <c r="Y199" s="35"/>
      <c r="Z199" s="35"/>
      <c r="AA199" s="35"/>
      <c r="AB199" s="35"/>
      <c r="AC199" s="35"/>
      <c r="AD199" s="35"/>
      <c r="AE199" s="35"/>
      <c r="AR199" s="200" t="s">
        <v>376</v>
      </c>
      <c r="AT199" s="200" t="s">
        <v>157</v>
      </c>
      <c r="AU199" s="200" t="s">
        <v>86</v>
      </c>
      <c r="AY199" s="18" t="s">
        <v>155</v>
      </c>
      <c r="BE199" s="201">
        <f>IF(N199="základní",J199,0)</f>
        <v>0</v>
      </c>
      <c r="BF199" s="201">
        <f>IF(N199="snížená",J199,0)</f>
        <v>0</v>
      </c>
      <c r="BG199" s="201">
        <f>IF(N199="zákl. přenesená",J199,0)</f>
        <v>0</v>
      </c>
      <c r="BH199" s="201">
        <f>IF(N199="sníž. přenesená",J199,0)</f>
        <v>0</v>
      </c>
      <c r="BI199" s="201">
        <f>IF(N199="nulová",J199,0)</f>
        <v>0</v>
      </c>
      <c r="BJ199" s="18" t="s">
        <v>84</v>
      </c>
      <c r="BK199" s="201">
        <f>ROUND(I199*H199,2)</f>
        <v>0</v>
      </c>
      <c r="BL199" s="18" t="s">
        <v>376</v>
      </c>
      <c r="BM199" s="200" t="s">
        <v>955</v>
      </c>
    </row>
    <row r="200" spans="2:63" s="12" customFormat="1" ht="22.8" customHeight="1">
      <c r="B200" s="172"/>
      <c r="C200" s="173"/>
      <c r="D200" s="174" t="s">
        <v>75</v>
      </c>
      <c r="E200" s="186" t="s">
        <v>384</v>
      </c>
      <c r="F200" s="186" t="s">
        <v>385</v>
      </c>
      <c r="G200" s="173"/>
      <c r="H200" s="173"/>
      <c r="I200" s="176"/>
      <c r="J200" s="187">
        <f>BK200</f>
        <v>0</v>
      </c>
      <c r="K200" s="173"/>
      <c r="L200" s="178"/>
      <c r="M200" s="179"/>
      <c r="N200" s="180"/>
      <c r="O200" s="180"/>
      <c r="P200" s="181">
        <f>P201</f>
        <v>0</v>
      </c>
      <c r="Q200" s="180"/>
      <c r="R200" s="181">
        <f>R201</f>
        <v>0</v>
      </c>
      <c r="S200" s="180"/>
      <c r="T200" s="182">
        <f>T201</f>
        <v>0</v>
      </c>
      <c r="AR200" s="183" t="s">
        <v>178</v>
      </c>
      <c r="AT200" s="184" t="s">
        <v>75</v>
      </c>
      <c r="AU200" s="184" t="s">
        <v>84</v>
      </c>
      <c r="AY200" s="183" t="s">
        <v>155</v>
      </c>
      <c r="BK200" s="185">
        <f>BK201</f>
        <v>0</v>
      </c>
    </row>
    <row r="201" spans="1:65" s="2" customFormat="1" ht="16.5" customHeight="1">
      <c r="A201" s="35"/>
      <c r="B201" s="36"/>
      <c r="C201" s="188" t="s">
        <v>317</v>
      </c>
      <c r="D201" s="188" t="s">
        <v>157</v>
      </c>
      <c r="E201" s="189" t="s">
        <v>387</v>
      </c>
      <c r="F201" s="190" t="s">
        <v>385</v>
      </c>
      <c r="G201" s="191" t="s">
        <v>382</v>
      </c>
      <c r="H201" s="246"/>
      <c r="I201" s="193"/>
      <c r="J201" s="194">
        <f>ROUND(I201*H201,2)</f>
        <v>0</v>
      </c>
      <c r="K201" s="195"/>
      <c r="L201" s="40"/>
      <c r="M201" s="196" t="s">
        <v>1</v>
      </c>
      <c r="N201" s="197" t="s">
        <v>41</v>
      </c>
      <c r="O201" s="72"/>
      <c r="P201" s="198">
        <f>O201*H201</f>
        <v>0</v>
      </c>
      <c r="Q201" s="198">
        <v>0</v>
      </c>
      <c r="R201" s="198">
        <f>Q201*H201</f>
        <v>0</v>
      </c>
      <c r="S201" s="198">
        <v>0</v>
      </c>
      <c r="T201" s="199">
        <f>S201*H201</f>
        <v>0</v>
      </c>
      <c r="U201" s="35"/>
      <c r="V201" s="35"/>
      <c r="W201" s="35"/>
      <c r="X201" s="35"/>
      <c r="Y201" s="35"/>
      <c r="Z201" s="35"/>
      <c r="AA201" s="35"/>
      <c r="AB201" s="35"/>
      <c r="AC201" s="35"/>
      <c r="AD201" s="35"/>
      <c r="AE201" s="35"/>
      <c r="AR201" s="200" t="s">
        <v>376</v>
      </c>
      <c r="AT201" s="200" t="s">
        <v>157</v>
      </c>
      <c r="AU201" s="200" t="s">
        <v>86</v>
      </c>
      <c r="AY201" s="18" t="s">
        <v>155</v>
      </c>
      <c r="BE201" s="201">
        <f>IF(N201="základní",J201,0)</f>
        <v>0</v>
      </c>
      <c r="BF201" s="201">
        <f>IF(N201="snížená",J201,0)</f>
        <v>0</v>
      </c>
      <c r="BG201" s="201">
        <f>IF(N201="zákl. přenesená",J201,0)</f>
        <v>0</v>
      </c>
      <c r="BH201" s="201">
        <f>IF(N201="sníž. přenesená",J201,0)</f>
        <v>0</v>
      </c>
      <c r="BI201" s="201">
        <f>IF(N201="nulová",J201,0)</f>
        <v>0</v>
      </c>
      <c r="BJ201" s="18" t="s">
        <v>84</v>
      </c>
      <c r="BK201" s="201">
        <f>ROUND(I201*H201,2)</f>
        <v>0</v>
      </c>
      <c r="BL201" s="18" t="s">
        <v>376</v>
      </c>
      <c r="BM201" s="200" t="s">
        <v>956</v>
      </c>
    </row>
    <row r="202" spans="2:63" s="12" customFormat="1" ht="22.8" customHeight="1">
      <c r="B202" s="172"/>
      <c r="C202" s="173"/>
      <c r="D202" s="174" t="s">
        <v>75</v>
      </c>
      <c r="E202" s="186" t="s">
        <v>389</v>
      </c>
      <c r="F202" s="186" t="s">
        <v>390</v>
      </c>
      <c r="G202" s="173"/>
      <c r="H202" s="173"/>
      <c r="I202" s="176"/>
      <c r="J202" s="187">
        <f>BK202</f>
        <v>0</v>
      </c>
      <c r="K202" s="173"/>
      <c r="L202" s="178"/>
      <c r="M202" s="179"/>
      <c r="N202" s="180"/>
      <c r="O202" s="180"/>
      <c r="P202" s="181">
        <f>P203</f>
        <v>0</v>
      </c>
      <c r="Q202" s="180"/>
      <c r="R202" s="181">
        <f>R203</f>
        <v>0</v>
      </c>
      <c r="S202" s="180"/>
      <c r="T202" s="182">
        <f>T203</f>
        <v>0</v>
      </c>
      <c r="AR202" s="183" t="s">
        <v>178</v>
      </c>
      <c r="AT202" s="184" t="s">
        <v>75</v>
      </c>
      <c r="AU202" s="184" t="s">
        <v>84</v>
      </c>
      <c r="AY202" s="183" t="s">
        <v>155</v>
      </c>
      <c r="BK202" s="185">
        <f>BK203</f>
        <v>0</v>
      </c>
    </row>
    <row r="203" spans="1:65" s="2" customFormat="1" ht="16.5" customHeight="1">
      <c r="A203" s="35"/>
      <c r="B203" s="36"/>
      <c r="C203" s="188" t="s">
        <v>609</v>
      </c>
      <c r="D203" s="188" t="s">
        <v>157</v>
      </c>
      <c r="E203" s="189" t="s">
        <v>392</v>
      </c>
      <c r="F203" s="190" t="s">
        <v>393</v>
      </c>
      <c r="G203" s="191" t="s">
        <v>382</v>
      </c>
      <c r="H203" s="246"/>
      <c r="I203" s="193"/>
      <c r="J203" s="194">
        <f>ROUND(I203*H203,2)</f>
        <v>0</v>
      </c>
      <c r="K203" s="195"/>
      <c r="L203" s="40"/>
      <c r="M203" s="247" t="s">
        <v>1</v>
      </c>
      <c r="N203" s="248" t="s">
        <v>41</v>
      </c>
      <c r="O203" s="249"/>
      <c r="P203" s="250">
        <f>O203*H203</f>
        <v>0</v>
      </c>
      <c r="Q203" s="250">
        <v>0</v>
      </c>
      <c r="R203" s="250">
        <f>Q203*H203</f>
        <v>0</v>
      </c>
      <c r="S203" s="250">
        <v>0</v>
      </c>
      <c r="T203" s="251">
        <f>S203*H203</f>
        <v>0</v>
      </c>
      <c r="U203" s="35"/>
      <c r="V203" s="35"/>
      <c r="W203" s="35"/>
      <c r="X203" s="35"/>
      <c r="Y203" s="35"/>
      <c r="Z203" s="35"/>
      <c r="AA203" s="35"/>
      <c r="AB203" s="35"/>
      <c r="AC203" s="35"/>
      <c r="AD203" s="35"/>
      <c r="AE203" s="35"/>
      <c r="AR203" s="200" t="s">
        <v>376</v>
      </c>
      <c r="AT203" s="200" t="s">
        <v>157</v>
      </c>
      <c r="AU203" s="200" t="s">
        <v>86</v>
      </c>
      <c r="AY203" s="18" t="s">
        <v>155</v>
      </c>
      <c r="BE203" s="201">
        <f>IF(N203="základní",J203,0)</f>
        <v>0</v>
      </c>
      <c r="BF203" s="201">
        <f>IF(N203="snížená",J203,0)</f>
        <v>0</v>
      </c>
      <c r="BG203" s="201">
        <f>IF(N203="zákl. přenesená",J203,0)</f>
        <v>0</v>
      </c>
      <c r="BH203" s="201">
        <f>IF(N203="sníž. přenesená",J203,0)</f>
        <v>0</v>
      </c>
      <c r="BI203" s="201">
        <f>IF(N203="nulová",J203,0)</f>
        <v>0</v>
      </c>
      <c r="BJ203" s="18" t="s">
        <v>84</v>
      </c>
      <c r="BK203" s="201">
        <f>ROUND(I203*H203,2)</f>
        <v>0</v>
      </c>
      <c r="BL203" s="18" t="s">
        <v>376</v>
      </c>
      <c r="BM203" s="200" t="s">
        <v>957</v>
      </c>
    </row>
    <row r="204" spans="1:31" s="2" customFormat="1" ht="6.9" customHeight="1">
      <c r="A204" s="35"/>
      <c r="B204" s="55"/>
      <c r="C204" s="56"/>
      <c r="D204" s="56"/>
      <c r="E204" s="56"/>
      <c r="F204" s="56"/>
      <c r="G204" s="56"/>
      <c r="H204" s="56"/>
      <c r="I204" s="56"/>
      <c r="J204" s="56"/>
      <c r="K204" s="56"/>
      <c r="L204" s="40"/>
      <c r="M204" s="35"/>
      <c r="O204" s="35"/>
      <c r="P204" s="35"/>
      <c r="Q204" s="35"/>
      <c r="R204" s="35"/>
      <c r="S204" s="35"/>
      <c r="T204" s="35"/>
      <c r="U204" s="35"/>
      <c r="V204" s="35"/>
      <c r="W204" s="35"/>
      <c r="X204" s="35"/>
      <c r="Y204" s="35"/>
      <c r="Z204" s="35"/>
      <c r="AA204" s="35"/>
      <c r="AB204" s="35"/>
      <c r="AC204" s="35"/>
      <c r="AD204" s="35"/>
      <c r="AE204" s="35"/>
    </row>
  </sheetData>
  <sheetProtection password="CC35" sheet="1" objects="1" scenarios="1" formatColumns="0" formatRows="0" autoFilter="0"/>
  <autoFilter ref="C128:K203"/>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604"/>
      <c r="M2" s="604"/>
      <c r="N2" s="604"/>
      <c r="O2" s="604"/>
      <c r="P2" s="604"/>
      <c r="Q2" s="604"/>
      <c r="R2" s="604"/>
      <c r="S2" s="604"/>
      <c r="T2" s="604"/>
      <c r="U2" s="604"/>
      <c r="V2" s="604"/>
      <c r="AT2" s="18" t="s">
        <v>98</v>
      </c>
    </row>
    <row r="3" spans="2:46" s="1" customFormat="1" ht="6.9" customHeight="1">
      <c r="B3" s="109"/>
      <c r="C3" s="110"/>
      <c r="D3" s="110"/>
      <c r="E3" s="110"/>
      <c r="F3" s="110"/>
      <c r="G3" s="110"/>
      <c r="H3" s="110"/>
      <c r="I3" s="110"/>
      <c r="J3" s="110"/>
      <c r="K3" s="110"/>
      <c r="L3" s="21"/>
      <c r="AT3" s="18" t="s">
        <v>86</v>
      </c>
    </row>
    <row r="4" spans="2:46" s="1" customFormat="1" ht="24.9" customHeight="1">
      <c r="B4" s="21"/>
      <c r="D4" s="111" t="s">
        <v>120</v>
      </c>
      <c r="L4" s="21"/>
      <c r="M4" s="112" t="s">
        <v>10</v>
      </c>
      <c r="AT4" s="18" t="s">
        <v>4</v>
      </c>
    </row>
    <row r="5" spans="2:12" s="1" customFormat="1" ht="6.9" customHeight="1">
      <c r="B5" s="21"/>
      <c r="L5" s="21"/>
    </row>
    <row r="6" spans="2:12" s="1" customFormat="1" ht="12" customHeight="1">
      <c r="B6" s="21"/>
      <c r="D6" s="113" t="s">
        <v>16</v>
      </c>
      <c r="L6" s="21"/>
    </row>
    <row r="7" spans="2:12" s="1" customFormat="1" ht="16.5" customHeight="1">
      <c r="B7" s="21"/>
      <c r="E7" s="619" t="str">
        <f>'Rekapitulace stavby'!K6</f>
        <v>III. etapa revitalizace Letního cvičiště Louny</v>
      </c>
      <c r="F7" s="620"/>
      <c r="G7" s="620"/>
      <c r="H7" s="620"/>
      <c r="L7" s="21"/>
    </row>
    <row r="8" spans="1:31" s="2" customFormat="1" ht="12" customHeight="1">
      <c r="A8" s="35"/>
      <c r="B8" s="40"/>
      <c r="C8" s="35"/>
      <c r="D8" s="113" t="s">
        <v>121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621" t="s">
        <v>958</v>
      </c>
      <c r="F9" s="622"/>
      <c r="G9" s="622"/>
      <c r="H9" s="622"/>
      <c r="I9" s="35"/>
      <c r="J9" s="35"/>
      <c r="K9" s="35"/>
      <c r="L9" s="52"/>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20. 11. 2020</v>
      </c>
      <c r="K12" s="35"/>
      <c r="L12" s="52"/>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623" t="str">
        <f>'Rekapitulace stavby'!E14</f>
        <v>Vyplň údaj</v>
      </c>
      <c r="F18" s="624"/>
      <c r="G18" s="624"/>
      <c r="H18" s="624"/>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625" t="s">
        <v>1</v>
      </c>
      <c r="F27" s="625"/>
      <c r="G27" s="625"/>
      <c r="H27" s="625"/>
      <c r="I27" s="116"/>
      <c r="J27" s="116"/>
      <c r="K27" s="116"/>
      <c r="L27" s="118"/>
      <c r="S27" s="116"/>
      <c r="T27" s="116"/>
      <c r="U27" s="116"/>
      <c r="V27" s="116"/>
      <c r="W27" s="116"/>
      <c r="X27" s="116"/>
      <c r="Y27" s="116"/>
      <c r="Z27" s="116"/>
      <c r="AA27" s="116"/>
      <c r="AB27" s="116"/>
      <c r="AC27" s="116"/>
      <c r="AD27" s="116"/>
      <c r="AE27" s="116"/>
    </row>
    <row r="28" spans="1:31" s="2" customFormat="1" ht="6.9"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ROUND(J118,2)</f>
        <v>0</v>
      </c>
      <c r="K30" s="35"/>
      <c r="L30" s="52"/>
      <c r="S30" s="35"/>
      <c r="T30" s="35"/>
      <c r="U30" s="35"/>
      <c r="V30" s="35"/>
      <c r="W30" s="35"/>
      <c r="X30" s="35"/>
      <c r="Y30" s="35"/>
      <c r="Z30" s="35"/>
      <c r="AA30" s="35"/>
      <c r="AB30" s="35"/>
      <c r="AC30" s="35"/>
      <c r="AD30" s="35"/>
      <c r="AE30" s="35"/>
    </row>
    <row r="31" spans="1:31" s="2" customFormat="1" ht="6.9"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 customHeight="1">
      <c r="A33" s="35"/>
      <c r="B33" s="40"/>
      <c r="C33" s="35"/>
      <c r="D33" s="123" t="s">
        <v>40</v>
      </c>
      <c r="E33" s="113" t="s">
        <v>41</v>
      </c>
      <c r="F33" s="124">
        <f>ROUND((SUM(BE118:BE121)),2)</f>
        <v>0</v>
      </c>
      <c r="G33" s="35"/>
      <c r="H33" s="35"/>
      <c r="I33" s="125">
        <v>0.21</v>
      </c>
      <c r="J33" s="124">
        <f>ROUND(((SUM(BE118:BE121))*I33),2)</f>
        <v>0</v>
      </c>
      <c r="K33" s="35"/>
      <c r="L33" s="52"/>
      <c r="S33" s="35"/>
      <c r="T33" s="35"/>
      <c r="U33" s="35"/>
      <c r="V33" s="35"/>
      <c r="W33" s="35"/>
      <c r="X33" s="35"/>
      <c r="Y33" s="35"/>
      <c r="Z33" s="35"/>
      <c r="AA33" s="35"/>
      <c r="AB33" s="35"/>
      <c r="AC33" s="35"/>
      <c r="AD33" s="35"/>
      <c r="AE33" s="35"/>
    </row>
    <row r="34" spans="1:31" s="2" customFormat="1" ht="14.4" customHeight="1">
      <c r="A34" s="35"/>
      <c r="B34" s="40"/>
      <c r="C34" s="35"/>
      <c r="D34" s="35"/>
      <c r="E34" s="113" t="s">
        <v>42</v>
      </c>
      <c r="F34" s="124">
        <f>ROUND((SUM(BF118:BF121)),2)</f>
        <v>0</v>
      </c>
      <c r="G34" s="35"/>
      <c r="H34" s="35"/>
      <c r="I34" s="125">
        <v>0.15</v>
      </c>
      <c r="J34" s="124">
        <f>ROUND(((SUM(BF118:BF121))*I34),2)</f>
        <v>0</v>
      </c>
      <c r="K34" s="35"/>
      <c r="L34" s="52"/>
      <c r="S34" s="35"/>
      <c r="T34" s="35"/>
      <c r="U34" s="35"/>
      <c r="V34" s="35"/>
      <c r="W34" s="35"/>
      <c r="X34" s="35"/>
      <c r="Y34" s="35"/>
      <c r="Z34" s="35"/>
      <c r="AA34" s="35"/>
      <c r="AB34" s="35"/>
      <c r="AC34" s="35"/>
      <c r="AD34" s="35"/>
      <c r="AE34" s="35"/>
    </row>
    <row r="35" spans="1:31" s="2" customFormat="1" ht="14.4" customHeight="1" hidden="1">
      <c r="A35" s="35"/>
      <c r="B35" s="40"/>
      <c r="C35" s="35"/>
      <c r="D35" s="35"/>
      <c r="E35" s="113" t="s">
        <v>43</v>
      </c>
      <c r="F35" s="124">
        <f>ROUND((SUM(BG118:BG121)),2)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 customHeight="1" hidden="1">
      <c r="A36" s="35"/>
      <c r="B36" s="40"/>
      <c r="C36" s="35"/>
      <c r="D36" s="35"/>
      <c r="E36" s="113" t="s">
        <v>44</v>
      </c>
      <c r="F36" s="124">
        <f>ROUND((SUM(BH118:BH121)),2)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 customHeight="1" hidden="1">
      <c r="A37" s="35"/>
      <c r="B37" s="40"/>
      <c r="C37" s="35"/>
      <c r="D37" s="35"/>
      <c r="E37" s="113" t="s">
        <v>45</v>
      </c>
      <c r="F37" s="124">
        <f>ROUND((SUM(BI118:BI121)),2)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2"/>
      <c r="D50" s="133" t="s">
        <v>49</v>
      </c>
      <c r="E50" s="134"/>
      <c r="F50" s="134"/>
      <c r="G50" s="133" t="s">
        <v>50</v>
      </c>
      <c r="H50" s="134"/>
      <c r="I50" s="134"/>
      <c r="J50" s="134"/>
      <c r="K50" s="134"/>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3.2">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 customHeight="1">
      <c r="A82" s="35"/>
      <c r="B82" s="36"/>
      <c r="C82" s="24" t="s">
        <v>123</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617" t="str">
        <f>E7</f>
        <v>III. etapa revitalizace Letního cvičiště Louny</v>
      </c>
      <c r="F85" s="618"/>
      <c r="G85" s="618"/>
      <c r="H85" s="618"/>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121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579" t="str">
        <f>E9</f>
        <v>SO-05 - Skatepark</v>
      </c>
      <c r="F87" s="616"/>
      <c r="G87" s="616"/>
      <c r="H87" s="616"/>
      <c r="I87" s="37"/>
      <c r="J87" s="37"/>
      <c r="K87" s="37"/>
      <c r="L87" s="52"/>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Louny</v>
      </c>
      <c r="G89" s="37"/>
      <c r="H89" s="37"/>
      <c r="I89" s="30" t="s">
        <v>22</v>
      </c>
      <c r="J89" s="67" t="str">
        <f>IF(J12="","",J12)</f>
        <v>20. 11. 2020</v>
      </c>
      <c r="K89" s="37"/>
      <c r="L89" s="52"/>
      <c r="S89" s="35"/>
      <c r="T89" s="35"/>
      <c r="U89" s="35"/>
      <c r="V89" s="35"/>
      <c r="W89" s="35"/>
      <c r="X89" s="35"/>
      <c r="Y89" s="35"/>
      <c r="Z89" s="35"/>
      <c r="AA89" s="35"/>
      <c r="AB89" s="35"/>
      <c r="AC89" s="35"/>
      <c r="AD89" s="35"/>
      <c r="AE89" s="35"/>
    </row>
    <row r="90" spans="1:31" s="2" customFormat="1" ht="6.9"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65" customHeight="1">
      <c r="A91" s="35"/>
      <c r="B91" s="36"/>
      <c r="C91" s="30" t="s">
        <v>24</v>
      </c>
      <c r="D91" s="37"/>
      <c r="E91" s="37"/>
      <c r="F91" s="28" t="str">
        <f>E15</f>
        <v>Město Louny</v>
      </c>
      <c r="G91" s="37"/>
      <c r="H91" s="37"/>
      <c r="I91" s="30" t="s">
        <v>30</v>
      </c>
      <c r="J91" s="33" t="str">
        <f>E21</f>
        <v>Sportovní projekty s.r.o.</v>
      </c>
      <c r="K91" s="37"/>
      <c r="L91" s="52"/>
      <c r="S91" s="35"/>
      <c r="T91" s="35"/>
      <c r="U91" s="35"/>
      <c r="V91" s="35"/>
      <c r="W91" s="35"/>
      <c r="X91" s="35"/>
      <c r="Y91" s="35"/>
      <c r="Z91" s="35"/>
      <c r="AA91" s="35"/>
      <c r="AB91" s="35"/>
      <c r="AC91" s="35"/>
      <c r="AD91" s="35"/>
      <c r="AE91" s="35"/>
    </row>
    <row r="92" spans="1:31" s="2" customFormat="1" ht="15.15" customHeight="1">
      <c r="A92" s="35"/>
      <c r="B92" s="36"/>
      <c r="C92" s="30" t="s">
        <v>28</v>
      </c>
      <c r="D92" s="37"/>
      <c r="E92" s="37"/>
      <c r="F92" s="28" t="str">
        <f>IF(E18="","",E18)</f>
        <v>Vyplň údaj</v>
      </c>
      <c r="G92" s="37"/>
      <c r="H92" s="37"/>
      <c r="I92" s="30" t="s">
        <v>33</v>
      </c>
      <c r="J92" s="33" t="str">
        <f>E24</f>
        <v>F.Pecka</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124</v>
      </c>
      <c r="D94" s="145"/>
      <c r="E94" s="145"/>
      <c r="F94" s="145"/>
      <c r="G94" s="145"/>
      <c r="H94" s="145"/>
      <c r="I94" s="145"/>
      <c r="J94" s="146" t="s">
        <v>125</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8" customHeight="1">
      <c r="A96" s="35"/>
      <c r="B96" s="36"/>
      <c r="C96" s="147" t="s">
        <v>126</v>
      </c>
      <c r="D96" s="37"/>
      <c r="E96" s="37"/>
      <c r="F96" s="37"/>
      <c r="G96" s="37"/>
      <c r="H96" s="37"/>
      <c r="I96" s="37"/>
      <c r="J96" s="85">
        <f>J118</f>
        <v>0</v>
      </c>
      <c r="K96" s="37"/>
      <c r="L96" s="52"/>
      <c r="S96" s="35"/>
      <c r="T96" s="35"/>
      <c r="U96" s="35"/>
      <c r="V96" s="35"/>
      <c r="W96" s="35"/>
      <c r="X96" s="35"/>
      <c r="Y96" s="35"/>
      <c r="Z96" s="35"/>
      <c r="AA96" s="35"/>
      <c r="AB96" s="35"/>
      <c r="AC96" s="35"/>
      <c r="AD96" s="35"/>
      <c r="AE96" s="35"/>
      <c r="AU96" s="18" t="s">
        <v>127</v>
      </c>
    </row>
    <row r="97" spans="2:12" s="9" customFormat="1" ht="24.9" customHeight="1">
      <c r="B97" s="148"/>
      <c r="C97" s="149"/>
      <c r="D97" s="150" t="s">
        <v>128</v>
      </c>
      <c r="E97" s="151"/>
      <c r="F97" s="151"/>
      <c r="G97" s="151"/>
      <c r="H97" s="151"/>
      <c r="I97" s="151"/>
      <c r="J97" s="152">
        <f>J119</f>
        <v>0</v>
      </c>
      <c r="K97" s="149"/>
      <c r="L97" s="153"/>
    </row>
    <row r="98" spans="2:12" s="10" customFormat="1" ht="19.95" customHeight="1">
      <c r="B98" s="154"/>
      <c r="C98" s="155"/>
      <c r="D98" s="156" t="s">
        <v>130</v>
      </c>
      <c r="E98" s="157"/>
      <c r="F98" s="157"/>
      <c r="G98" s="157"/>
      <c r="H98" s="157"/>
      <c r="I98" s="157"/>
      <c r="J98" s="158">
        <f>J120</f>
        <v>0</v>
      </c>
      <c r="K98" s="155"/>
      <c r="L98" s="159"/>
    </row>
    <row r="99" spans="1:31" s="2" customFormat="1" ht="21.75" customHeight="1">
      <c r="A99" s="35"/>
      <c r="B99" s="36"/>
      <c r="C99" s="37"/>
      <c r="D99" s="37"/>
      <c r="E99" s="37"/>
      <c r="F99" s="37"/>
      <c r="G99" s="37"/>
      <c r="H99" s="37"/>
      <c r="I99" s="37"/>
      <c r="J99" s="37"/>
      <c r="K99" s="37"/>
      <c r="L99" s="52"/>
      <c r="S99" s="35"/>
      <c r="T99" s="35"/>
      <c r="U99" s="35"/>
      <c r="V99" s="35"/>
      <c r="W99" s="35"/>
      <c r="X99" s="35"/>
      <c r="Y99" s="35"/>
      <c r="Z99" s="35"/>
      <c r="AA99" s="35"/>
      <c r="AB99" s="35"/>
      <c r="AC99" s="35"/>
      <c r="AD99" s="35"/>
      <c r="AE99" s="35"/>
    </row>
    <row r="100" spans="1:31" s="2" customFormat="1" ht="6.9" customHeight="1">
      <c r="A100" s="35"/>
      <c r="B100" s="55"/>
      <c r="C100" s="56"/>
      <c r="D100" s="56"/>
      <c r="E100" s="56"/>
      <c r="F100" s="56"/>
      <c r="G100" s="56"/>
      <c r="H100" s="56"/>
      <c r="I100" s="56"/>
      <c r="J100" s="56"/>
      <c r="K100" s="56"/>
      <c r="L100" s="52"/>
      <c r="S100" s="35"/>
      <c r="T100" s="35"/>
      <c r="U100" s="35"/>
      <c r="V100" s="35"/>
      <c r="W100" s="35"/>
      <c r="X100" s="35"/>
      <c r="Y100" s="35"/>
      <c r="Z100" s="35"/>
      <c r="AA100" s="35"/>
      <c r="AB100" s="35"/>
      <c r="AC100" s="35"/>
      <c r="AD100" s="35"/>
      <c r="AE100" s="35"/>
    </row>
    <row r="104" spans="1:31" s="2" customFormat="1" ht="6.9" customHeight="1">
      <c r="A104" s="35"/>
      <c r="B104" s="57"/>
      <c r="C104" s="58"/>
      <c r="D104" s="58"/>
      <c r="E104" s="58"/>
      <c r="F104" s="58"/>
      <c r="G104" s="58"/>
      <c r="H104" s="58"/>
      <c r="I104" s="58"/>
      <c r="J104" s="58"/>
      <c r="K104" s="58"/>
      <c r="L104" s="52"/>
      <c r="S104" s="35"/>
      <c r="T104" s="35"/>
      <c r="U104" s="35"/>
      <c r="V104" s="35"/>
      <c r="W104" s="35"/>
      <c r="X104" s="35"/>
      <c r="Y104" s="35"/>
      <c r="Z104" s="35"/>
      <c r="AA104" s="35"/>
      <c r="AB104" s="35"/>
      <c r="AC104" s="35"/>
      <c r="AD104" s="35"/>
      <c r="AE104" s="35"/>
    </row>
    <row r="105" spans="1:31" s="2" customFormat="1" ht="24.9" customHeight="1">
      <c r="A105" s="35"/>
      <c r="B105" s="36"/>
      <c r="C105" s="24" t="s">
        <v>140</v>
      </c>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6.9"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12" customHeight="1">
      <c r="A107" s="35"/>
      <c r="B107" s="36"/>
      <c r="C107" s="30" t="s">
        <v>16</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6.5" customHeight="1">
      <c r="A108" s="35"/>
      <c r="B108" s="36"/>
      <c r="C108" s="37"/>
      <c r="D108" s="37"/>
      <c r="E108" s="617" t="str">
        <f>E7</f>
        <v>III. etapa revitalizace Letního cvičiště Louny</v>
      </c>
      <c r="F108" s="618"/>
      <c r="G108" s="618"/>
      <c r="H108" s="618"/>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121</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6.5" customHeight="1">
      <c r="A110" s="35"/>
      <c r="B110" s="36"/>
      <c r="C110" s="37"/>
      <c r="D110" s="37"/>
      <c r="E110" s="579" t="str">
        <f>E9</f>
        <v>SO-05 - Skatepark</v>
      </c>
      <c r="F110" s="616"/>
      <c r="G110" s="616"/>
      <c r="H110" s="616"/>
      <c r="I110" s="37"/>
      <c r="J110" s="37"/>
      <c r="K110" s="37"/>
      <c r="L110" s="52"/>
      <c r="S110" s="35"/>
      <c r="T110" s="35"/>
      <c r="U110" s="35"/>
      <c r="V110" s="35"/>
      <c r="W110" s="35"/>
      <c r="X110" s="35"/>
      <c r="Y110" s="35"/>
      <c r="Z110" s="35"/>
      <c r="AA110" s="35"/>
      <c r="AB110" s="35"/>
      <c r="AC110" s="35"/>
      <c r="AD110" s="35"/>
      <c r="AE110" s="35"/>
    </row>
    <row r="111" spans="1:31" s="2" customFormat="1" ht="6.9"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20</v>
      </c>
      <c r="D112" s="37"/>
      <c r="E112" s="37"/>
      <c r="F112" s="28" t="str">
        <f>F12</f>
        <v>Louny</v>
      </c>
      <c r="G112" s="37"/>
      <c r="H112" s="37"/>
      <c r="I112" s="30" t="s">
        <v>22</v>
      </c>
      <c r="J112" s="67" t="str">
        <f>IF(J12="","",J12)</f>
        <v>20. 11. 2020</v>
      </c>
      <c r="K112" s="37"/>
      <c r="L112" s="52"/>
      <c r="S112" s="35"/>
      <c r="T112" s="35"/>
      <c r="U112" s="35"/>
      <c r="V112" s="35"/>
      <c r="W112" s="35"/>
      <c r="X112" s="35"/>
      <c r="Y112" s="35"/>
      <c r="Z112" s="35"/>
      <c r="AA112" s="35"/>
      <c r="AB112" s="35"/>
      <c r="AC112" s="35"/>
      <c r="AD112" s="35"/>
      <c r="AE112" s="35"/>
    </row>
    <row r="113" spans="1:31" s="2" customFormat="1" ht="6.9"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25.65" customHeight="1">
      <c r="A114" s="35"/>
      <c r="B114" s="36"/>
      <c r="C114" s="30" t="s">
        <v>24</v>
      </c>
      <c r="D114" s="37"/>
      <c r="E114" s="37"/>
      <c r="F114" s="28" t="str">
        <f>E15</f>
        <v>Město Louny</v>
      </c>
      <c r="G114" s="37"/>
      <c r="H114" s="37"/>
      <c r="I114" s="30" t="s">
        <v>30</v>
      </c>
      <c r="J114" s="33" t="str">
        <f>E21</f>
        <v>Sportovní projekty s.r.o.</v>
      </c>
      <c r="K114" s="37"/>
      <c r="L114" s="52"/>
      <c r="S114" s="35"/>
      <c r="T114" s="35"/>
      <c r="U114" s="35"/>
      <c r="V114" s="35"/>
      <c r="W114" s="35"/>
      <c r="X114" s="35"/>
      <c r="Y114" s="35"/>
      <c r="Z114" s="35"/>
      <c r="AA114" s="35"/>
      <c r="AB114" s="35"/>
      <c r="AC114" s="35"/>
      <c r="AD114" s="35"/>
      <c r="AE114" s="35"/>
    </row>
    <row r="115" spans="1:31" s="2" customFormat="1" ht="15.15" customHeight="1">
      <c r="A115" s="35"/>
      <c r="B115" s="36"/>
      <c r="C115" s="30" t="s">
        <v>28</v>
      </c>
      <c r="D115" s="37"/>
      <c r="E115" s="37"/>
      <c r="F115" s="28" t="str">
        <f>IF(E18="","",E18)</f>
        <v>Vyplň údaj</v>
      </c>
      <c r="G115" s="37"/>
      <c r="H115" s="37"/>
      <c r="I115" s="30" t="s">
        <v>33</v>
      </c>
      <c r="J115" s="33" t="str">
        <f>E24</f>
        <v>F.Pecka</v>
      </c>
      <c r="K115" s="37"/>
      <c r="L115" s="52"/>
      <c r="S115" s="35"/>
      <c r="T115" s="35"/>
      <c r="U115" s="35"/>
      <c r="V115" s="35"/>
      <c r="W115" s="35"/>
      <c r="X115" s="35"/>
      <c r="Y115" s="35"/>
      <c r="Z115" s="35"/>
      <c r="AA115" s="35"/>
      <c r="AB115" s="35"/>
      <c r="AC115" s="35"/>
      <c r="AD115" s="35"/>
      <c r="AE115" s="35"/>
    </row>
    <row r="116" spans="1:31" s="2" customFormat="1" ht="10.3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11" customFormat="1" ht="29.25" customHeight="1">
      <c r="A117" s="160"/>
      <c r="B117" s="161"/>
      <c r="C117" s="162" t="s">
        <v>141</v>
      </c>
      <c r="D117" s="163" t="s">
        <v>61</v>
      </c>
      <c r="E117" s="163" t="s">
        <v>57</v>
      </c>
      <c r="F117" s="163" t="s">
        <v>58</v>
      </c>
      <c r="G117" s="163" t="s">
        <v>142</v>
      </c>
      <c r="H117" s="163" t="s">
        <v>143</v>
      </c>
      <c r="I117" s="163" t="s">
        <v>144</v>
      </c>
      <c r="J117" s="164" t="s">
        <v>125</v>
      </c>
      <c r="K117" s="165" t="s">
        <v>145</v>
      </c>
      <c r="L117" s="166"/>
      <c r="M117" s="76" t="s">
        <v>1</v>
      </c>
      <c r="N117" s="77" t="s">
        <v>40</v>
      </c>
      <c r="O117" s="77" t="s">
        <v>146</v>
      </c>
      <c r="P117" s="77" t="s">
        <v>147</v>
      </c>
      <c r="Q117" s="77" t="s">
        <v>148</v>
      </c>
      <c r="R117" s="77" t="s">
        <v>149</v>
      </c>
      <c r="S117" s="77" t="s">
        <v>150</v>
      </c>
      <c r="T117" s="78" t="s">
        <v>151</v>
      </c>
      <c r="U117" s="160"/>
      <c r="V117" s="160"/>
      <c r="W117" s="160"/>
      <c r="X117" s="160"/>
      <c r="Y117" s="160"/>
      <c r="Z117" s="160"/>
      <c r="AA117" s="160"/>
      <c r="AB117" s="160"/>
      <c r="AC117" s="160"/>
      <c r="AD117" s="160"/>
      <c r="AE117" s="160"/>
    </row>
    <row r="118" spans="1:63" s="2" customFormat="1" ht="22.8" customHeight="1">
      <c r="A118" s="35"/>
      <c r="B118" s="36"/>
      <c r="C118" s="83" t="s">
        <v>152</v>
      </c>
      <c r="D118" s="37"/>
      <c r="E118" s="37"/>
      <c r="F118" s="37"/>
      <c r="G118" s="37"/>
      <c r="H118" s="37"/>
      <c r="I118" s="37"/>
      <c r="J118" s="167">
        <f>BK118</f>
        <v>0</v>
      </c>
      <c r="K118" s="37"/>
      <c r="L118" s="40"/>
      <c r="M118" s="79"/>
      <c r="N118" s="168"/>
      <c r="O118" s="80"/>
      <c r="P118" s="169">
        <f>P119</f>
        <v>0</v>
      </c>
      <c r="Q118" s="80"/>
      <c r="R118" s="169">
        <f>R119</f>
        <v>0</v>
      </c>
      <c r="S118" s="80"/>
      <c r="T118" s="170">
        <f>T119</f>
        <v>0</v>
      </c>
      <c r="U118" s="35"/>
      <c r="V118" s="35"/>
      <c r="W118" s="35"/>
      <c r="X118" s="35"/>
      <c r="Y118" s="35"/>
      <c r="Z118" s="35"/>
      <c r="AA118" s="35"/>
      <c r="AB118" s="35"/>
      <c r="AC118" s="35"/>
      <c r="AD118" s="35"/>
      <c r="AE118" s="35"/>
      <c r="AT118" s="18" t="s">
        <v>75</v>
      </c>
      <c r="AU118" s="18" t="s">
        <v>127</v>
      </c>
      <c r="BK118" s="171">
        <f>BK119</f>
        <v>0</v>
      </c>
    </row>
    <row r="119" spans="2:63" s="12" customFormat="1" ht="25.95" customHeight="1">
      <c r="B119" s="172"/>
      <c r="C119" s="173"/>
      <c r="D119" s="174" t="s">
        <v>75</v>
      </c>
      <c r="E119" s="175" t="s">
        <v>153</v>
      </c>
      <c r="F119" s="175" t="s">
        <v>154</v>
      </c>
      <c r="G119" s="173"/>
      <c r="H119" s="173"/>
      <c r="I119" s="176"/>
      <c r="J119" s="177">
        <f>BK119</f>
        <v>0</v>
      </c>
      <c r="K119" s="173"/>
      <c r="L119" s="178"/>
      <c r="M119" s="179"/>
      <c r="N119" s="180"/>
      <c r="O119" s="180"/>
      <c r="P119" s="181">
        <f>P120</f>
        <v>0</v>
      </c>
      <c r="Q119" s="180"/>
      <c r="R119" s="181">
        <f>R120</f>
        <v>0</v>
      </c>
      <c r="S119" s="180"/>
      <c r="T119" s="182">
        <f>T120</f>
        <v>0</v>
      </c>
      <c r="AR119" s="183" t="s">
        <v>84</v>
      </c>
      <c r="AT119" s="184" t="s">
        <v>75</v>
      </c>
      <c r="AU119" s="184" t="s">
        <v>76</v>
      </c>
      <c r="AY119" s="183" t="s">
        <v>155</v>
      </c>
      <c r="BK119" s="185">
        <f>BK120</f>
        <v>0</v>
      </c>
    </row>
    <row r="120" spans="2:63" s="12" customFormat="1" ht="22.8" customHeight="1">
      <c r="B120" s="172"/>
      <c r="C120" s="173"/>
      <c r="D120" s="174" t="s">
        <v>75</v>
      </c>
      <c r="E120" s="186" t="s">
        <v>222</v>
      </c>
      <c r="F120" s="186" t="s">
        <v>223</v>
      </c>
      <c r="G120" s="173"/>
      <c r="H120" s="173"/>
      <c r="I120" s="176"/>
      <c r="J120" s="187">
        <f>BK120</f>
        <v>0</v>
      </c>
      <c r="K120" s="173"/>
      <c r="L120" s="178"/>
      <c r="M120" s="179"/>
      <c r="N120" s="180"/>
      <c r="O120" s="180"/>
      <c r="P120" s="181">
        <f>P121</f>
        <v>0</v>
      </c>
      <c r="Q120" s="180"/>
      <c r="R120" s="181">
        <f>R121</f>
        <v>0</v>
      </c>
      <c r="S120" s="180"/>
      <c r="T120" s="182">
        <f>T121</f>
        <v>0</v>
      </c>
      <c r="AR120" s="183" t="s">
        <v>84</v>
      </c>
      <c r="AT120" s="184" t="s">
        <v>75</v>
      </c>
      <c r="AU120" s="184" t="s">
        <v>84</v>
      </c>
      <c r="AY120" s="183" t="s">
        <v>155</v>
      </c>
      <c r="BK120" s="185">
        <f>BK121</f>
        <v>0</v>
      </c>
    </row>
    <row r="121" spans="1:65" s="2" customFormat="1" ht="16.5" customHeight="1">
      <c r="A121" s="35"/>
      <c r="B121" s="36"/>
      <c r="C121" s="188" t="s">
        <v>84</v>
      </c>
      <c r="D121" s="188" t="s">
        <v>157</v>
      </c>
      <c r="E121" s="189" t="s">
        <v>959</v>
      </c>
      <c r="F121" s="190" t="s">
        <v>960</v>
      </c>
      <c r="G121" s="191" t="s">
        <v>300</v>
      </c>
      <c r="H121" s="192">
        <v>1</v>
      </c>
      <c r="I121" s="193"/>
      <c r="J121" s="194">
        <f>ROUND(I121*H121,2)</f>
        <v>0</v>
      </c>
      <c r="K121" s="195"/>
      <c r="L121" s="40"/>
      <c r="M121" s="247" t="s">
        <v>1</v>
      </c>
      <c r="N121" s="248" t="s">
        <v>41</v>
      </c>
      <c r="O121" s="249"/>
      <c r="P121" s="250">
        <f>O121*H121</f>
        <v>0</v>
      </c>
      <c r="Q121" s="250">
        <v>0</v>
      </c>
      <c r="R121" s="250">
        <f>Q121*H121</f>
        <v>0</v>
      </c>
      <c r="S121" s="250">
        <v>0</v>
      </c>
      <c r="T121" s="251">
        <f>S121*H121</f>
        <v>0</v>
      </c>
      <c r="U121" s="35"/>
      <c r="V121" s="35"/>
      <c r="W121" s="35"/>
      <c r="X121" s="35"/>
      <c r="Y121" s="35"/>
      <c r="Z121" s="35"/>
      <c r="AA121" s="35"/>
      <c r="AB121" s="35"/>
      <c r="AC121" s="35"/>
      <c r="AD121" s="35"/>
      <c r="AE121" s="35"/>
      <c r="AR121" s="200" t="s">
        <v>161</v>
      </c>
      <c r="AT121" s="200" t="s">
        <v>157</v>
      </c>
      <c r="AU121" s="200" t="s">
        <v>86</v>
      </c>
      <c r="AY121" s="18" t="s">
        <v>155</v>
      </c>
      <c r="BE121" s="201">
        <f>IF(N121="základní",J121,0)</f>
        <v>0</v>
      </c>
      <c r="BF121" s="201">
        <f>IF(N121="snížená",J121,0)</f>
        <v>0</v>
      </c>
      <c r="BG121" s="201">
        <f>IF(N121="zákl. přenesená",J121,0)</f>
        <v>0</v>
      </c>
      <c r="BH121" s="201">
        <f>IF(N121="sníž. přenesená",J121,0)</f>
        <v>0</v>
      </c>
      <c r="BI121" s="201">
        <f>IF(N121="nulová",J121,0)</f>
        <v>0</v>
      </c>
      <c r="BJ121" s="18" t="s">
        <v>84</v>
      </c>
      <c r="BK121" s="201">
        <f>ROUND(I121*H121,2)</f>
        <v>0</v>
      </c>
      <c r="BL121" s="18" t="s">
        <v>161</v>
      </c>
      <c r="BM121" s="200" t="s">
        <v>961</v>
      </c>
    </row>
    <row r="122" spans="1:31" s="2" customFormat="1" ht="6.9" customHeight="1">
      <c r="A122" s="35"/>
      <c r="B122" s="55"/>
      <c r="C122" s="56"/>
      <c r="D122" s="56"/>
      <c r="E122" s="56"/>
      <c r="F122" s="56"/>
      <c r="G122" s="56"/>
      <c r="H122" s="56"/>
      <c r="I122" s="56"/>
      <c r="J122" s="56"/>
      <c r="K122" s="56"/>
      <c r="L122" s="40"/>
      <c r="M122" s="35"/>
      <c r="O122" s="35"/>
      <c r="P122" s="35"/>
      <c r="Q122" s="35"/>
      <c r="R122" s="35"/>
      <c r="S122" s="35"/>
      <c r="T122" s="35"/>
      <c r="U122" s="35"/>
      <c r="V122" s="35"/>
      <c r="W122" s="35"/>
      <c r="X122" s="35"/>
      <c r="Y122" s="35"/>
      <c r="Z122" s="35"/>
      <c r="AA122" s="35"/>
      <c r="AB122" s="35"/>
      <c r="AC122" s="35"/>
      <c r="AD122" s="35"/>
      <c r="AE122" s="35"/>
    </row>
  </sheetData>
  <sheetProtection password="CC35" sheet="1" objects="1" scenarios="1" formatColumns="0" formatRows="0" autoFilter="0"/>
  <autoFilter ref="C117:K121"/>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dimension ref="A1:K140"/>
  <sheetViews>
    <sheetView workbookViewId="0" topLeftCell="A1">
      <selection activeCell="F16" sqref="F16"/>
    </sheetView>
  </sheetViews>
  <sheetFormatPr defaultColWidth="9.140625" defaultRowHeight="12"/>
  <cols>
    <col min="1" max="1" width="7.7109375" style="568" customWidth="1"/>
    <col min="2" max="2" width="7.7109375" style="569" customWidth="1"/>
    <col min="3" max="3" width="19.00390625" style="515" customWidth="1"/>
    <col min="4" max="4" width="12.28125" style="570" customWidth="1"/>
    <col min="5" max="5" width="63.00390625" style="571" customWidth="1"/>
    <col min="6" max="6" width="7.57421875" style="569" customWidth="1"/>
    <col min="7" max="7" width="21.140625" style="572" customWidth="1"/>
    <col min="8" max="8" width="9.8515625" style="514" customWidth="1"/>
    <col min="9" max="9" width="17.57421875" style="572" customWidth="1"/>
    <col min="10" max="10" width="21.57421875" style="514" customWidth="1"/>
    <col min="11" max="11" width="27.421875" style="573" customWidth="1"/>
    <col min="12" max="14" width="9.140625" style="514" customWidth="1"/>
    <col min="15" max="16" width="9.140625" style="515" customWidth="1"/>
    <col min="17" max="16384" width="9.140625" style="1" customWidth="1"/>
  </cols>
  <sheetData>
    <row r="1" spans="1:11" ht="15.6">
      <c r="A1" s="508"/>
      <c r="B1" s="509"/>
      <c r="C1" s="509"/>
      <c r="D1" s="510"/>
      <c r="E1" s="509"/>
      <c r="F1" s="509"/>
      <c r="G1" s="511"/>
      <c r="H1" s="512"/>
      <c r="I1" s="511"/>
      <c r="J1" s="512"/>
      <c r="K1" s="513"/>
    </row>
    <row r="2" spans="1:11" ht="15.6">
      <c r="A2" s="508"/>
      <c r="B2" s="509"/>
      <c r="C2" s="509"/>
      <c r="D2" s="510"/>
      <c r="E2" s="509" t="s">
        <v>1579</v>
      </c>
      <c r="F2" s="509"/>
      <c r="G2" s="511"/>
      <c r="H2" s="512"/>
      <c r="I2" s="511"/>
      <c r="J2" s="512"/>
      <c r="K2" s="513"/>
    </row>
    <row r="3" spans="1:11" ht="13.8" thickBot="1">
      <c r="A3" s="516" t="s">
        <v>1580</v>
      </c>
      <c r="B3" s="516" t="s">
        <v>61</v>
      </c>
      <c r="C3" s="516" t="s">
        <v>57</v>
      </c>
      <c r="D3" s="517" t="s">
        <v>1581</v>
      </c>
      <c r="E3" s="518" t="s">
        <v>58</v>
      </c>
      <c r="F3" s="516" t="s">
        <v>142</v>
      </c>
      <c r="G3" s="517" t="s">
        <v>1582</v>
      </c>
      <c r="H3" s="516" t="s">
        <v>1583</v>
      </c>
      <c r="I3" s="516" t="s">
        <v>1584</v>
      </c>
      <c r="J3" s="516" t="s">
        <v>1585</v>
      </c>
      <c r="K3" s="516" t="s">
        <v>1586</v>
      </c>
    </row>
    <row r="4" spans="1:11" ht="12">
      <c r="A4" s="519"/>
      <c r="B4" s="520"/>
      <c r="C4" s="521"/>
      <c r="D4" s="522"/>
      <c r="E4" s="523"/>
      <c r="F4" s="520"/>
      <c r="G4" s="524"/>
      <c r="H4" s="519"/>
      <c r="I4" s="519"/>
      <c r="J4" s="519"/>
      <c r="K4" s="519"/>
    </row>
    <row r="5" spans="1:11" ht="12">
      <c r="A5" s="525"/>
      <c r="B5" s="526"/>
      <c r="C5" s="527"/>
      <c r="D5" s="528"/>
      <c r="E5" s="527" t="s">
        <v>1587</v>
      </c>
      <c r="F5" s="526"/>
      <c r="G5" s="529"/>
      <c r="H5" s="530"/>
      <c r="I5" s="529"/>
      <c r="J5" s="530"/>
      <c r="K5" s="531"/>
    </row>
    <row r="6" spans="1:11" ht="12">
      <c r="A6" s="532"/>
      <c r="B6" s="520"/>
      <c r="C6" s="533"/>
      <c r="D6" s="534"/>
      <c r="E6" s="533" t="s">
        <v>1588</v>
      </c>
      <c r="F6" s="520"/>
      <c r="G6" s="535"/>
      <c r="H6" s="536"/>
      <c r="I6" s="535"/>
      <c r="J6" s="536"/>
      <c r="K6" s="537">
        <f>SUBTOTAL(9,K7:K26)</f>
        <v>0</v>
      </c>
    </row>
    <row r="7" spans="1:11" ht="33" customHeight="1">
      <c r="A7" s="538" t="s">
        <v>1589</v>
      </c>
      <c r="B7" s="539" t="s">
        <v>1590</v>
      </c>
      <c r="C7" s="540" t="s">
        <v>1591</v>
      </c>
      <c r="D7" s="541"/>
      <c r="E7" s="542" t="s">
        <v>1592</v>
      </c>
      <c r="F7" s="539" t="s">
        <v>181</v>
      </c>
      <c r="G7" s="543">
        <v>427</v>
      </c>
      <c r="H7" s="544">
        <v>0</v>
      </c>
      <c r="I7" s="543">
        <f>G7*(1+H7/100)</f>
        <v>427</v>
      </c>
      <c r="J7" s="544"/>
      <c r="K7" s="545">
        <f>I7*J7</f>
        <v>0</v>
      </c>
    </row>
    <row r="8" spans="1:11" ht="16.2" customHeight="1">
      <c r="A8" s="546"/>
      <c r="B8" s="547"/>
      <c r="C8" s="547"/>
      <c r="D8" s="548"/>
      <c r="E8" s="549" t="s">
        <v>1593</v>
      </c>
      <c r="F8" s="547"/>
      <c r="G8" s="550">
        <f>67+43+4+20+3+58+228+4</f>
        <v>427</v>
      </c>
      <c r="H8" s="551"/>
      <c r="I8" s="552"/>
      <c r="J8" s="551"/>
      <c r="K8" s="553"/>
    </row>
    <row r="9" spans="1:11" ht="12">
      <c r="A9" s="546"/>
      <c r="B9" s="547"/>
      <c r="C9" s="547"/>
      <c r="D9" s="548"/>
      <c r="E9" s="549"/>
      <c r="F9" s="547"/>
      <c r="G9" s="550"/>
      <c r="H9" s="551"/>
      <c r="I9" s="552"/>
      <c r="J9" s="551"/>
      <c r="K9" s="553"/>
    </row>
    <row r="10" spans="1:11" ht="15" customHeight="1">
      <c r="A10" s="538" t="s">
        <v>1594</v>
      </c>
      <c r="B10" s="539" t="s">
        <v>1590</v>
      </c>
      <c r="C10" s="540" t="s">
        <v>1595</v>
      </c>
      <c r="D10" s="541"/>
      <c r="E10" s="542" t="s">
        <v>1596</v>
      </c>
      <c r="F10" s="539" t="s">
        <v>160</v>
      </c>
      <c r="G10" s="543">
        <f>G12+G13</f>
        <v>979.4</v>
      </c>
      <c r="H10" s="544">
        <v>0</v>
      </c>
      <c r="I10" s="543">
        <f>G10*(1+H10/100)</f>
        <v>979.4</v>
      </c>
      <c r="J10" s="544"/>
      <c r="K10" s="545">
        <f>I10*J10</f>
        <v>0</v>
      </c>
    </row>
    <row r="11" spans="1:11" ht="27.6" customHeight="1">
      <c r="A11" s="546"/>
      <c r="B11" s="547"/>
      <c r="C11" s="547"/>
      <c r="D11" s="548"/>
      <c r="E11" s="549" t="s">
        <v>1597</v>
      </c>
      <c r="F11" s="547"/>
      <c r="G11" s="550">
        <f>72+96+150+52+142+33</f>
        <v>545</v>
      </c>
      <c r="H11" s="551"/>
      <c r="I11" s="552"/>
      <c r="J11" s="551"/>
      <c r="K11" s="553"/>
    </row>
    <row r="12" spans="1:11" ht="12.6" customHeight="1">
      <c r="A12" s="546"/>
      <c r="B12" s="547"/>
      <c r="C12" s="547"/>
      <c r="D12" s="548"/>
      <c r="E12" s="549" t="s">
        <v>1598</v>
      </c>
      <c r="F12" s="547"/>
      <c r="G12" s="550">
        <f>72+96+150+52+142+33</f>
        <v>545</v>
      </c>
      <c r="H12" s="551"/>
      <c r="I12" s="552"/>
      <c r="J12" s="551"/>
      <c r="K12" s="553"/>
    </row>
    <row r="13" spans="1:11" ht="24.6" customHeight="1">
      <c r="A13" s="546"/>
      <c r="B13" s="547"/>
      <c r="C13" s="547"/>
      <c r="D13" s="548"/>
      <c r="E13" s="549" t="s">
        <v>1599</v>
      </c>
      <c r="F13" s="547"/>
      <c r="G13" s="550">
        <f>(77+134+140+11)*1.2</f>
        <v>434.4</v>
      </c>
      <c r="H13" s="551"/>
      <c r="I13" s="552"/>
      <c r="J13" s="551"/>
      <c r="K13" s="553"/>
    </row>
    <row r="14" spans="1:11" ht="12">
      <c r="A14" s="546"/>
      <c r="B14" s="547"/>
      <c r="C14" s="547"/>
      <c r="D14" s="548"/>
      <c r="E14" s="549"/>
      <c r="F14" s="547"/>
      <c r="G14" s="550"/>
      <c r="H14" s="551"/>
      <c r="I14" s="552"/>
      <c r="J14" s="551"/>
      <c r="K14" s="553"/>
    </row>
    <row r="15" spans="1:11" ht="19.2" customHeight="1">
      <c r="A15" s="538" t="s">
        <v>1600</v>
      </c>
      <c r="B15" s="539" t="s">
        <v>1601</v>
      </c>
      <c r="C15" s="540" t="s">
        <v>1602</v>
      </c>
      <c r="D15" s="541"/>
      <c r="E15" s="542" t="s">
        <v>1603</v>
      </c>
      <c r="F15" s="539" t="s">
        <v>258</v>
      </c>
      <c r="G15" s="543">
        <v>678.88</v>
      </c>
      <c r="H15" s="544">
        <v>0</v>
      </c>
      <c r="I15" s="543">
        <f>G15*(1+H15/100)</f>
        <v>678.88</v>
      </c>
      <c r="J15" s="544"/>
      <c r="K15" s="545">
        <f>I15*J15</f>
        <v>0</v>
      </c>
    </row>
    <row r="16" spans="1:11" ht="15.6" customHeight="1">
      <c r="A16" s="546"/>
      <c r="B16" s="547"/>
      <c r="C16" s="547"/>
      <c r="D16" s="548"/>
      <c r="E16" s="549" t="s">
        <v>1604</v>
      </c>
      <c r="F16" s="547"/>
      <c r="G16" s="550">
        <f>424.3*1.6</f>
        <v>678.8800000000001</v>
      </c>
      <c r="H16" s="551"/>
      <c r="I16" s="552"/>
      <c r="J16" s="551"/>
      <c r="K16" s="553"/>
    </row>
    <row r="17" spans="1:11" ht="12">
      <c r="A17" s="546"/>
      <c r="B17" s="547"/>
      <c r="C17" s="547"/>
      <c r="D17" s="548"/>
      <c r="E17" s="549"/>
      <c r="F17" s="547"/>
      <c r="G17" s="550"/>
      <c r="H17" s="551"/>
      <c r="I17" s="552"/>
      <c r="J17" s="551"/>
      <c r="K17" s="553"/>
    </row>
    <row r="18" spans="1:11" ht="16.2" customHeight="1">
      <c r="A18" s="538" t="s">
        <v>1605</v>
      </c>
      <c r="B18" s="539" t="s">
        <v>1590</v>
      </c>
      <c r="C18" s="540" t="s">
        <v>1606</v>
      </c>
      <c r="D18" s="541"/>
      <c r="E18" s="542" t="s">
        <v>1607</v>
      </c>
      <c r="F18" s="539" t="s">
        <v>181</v>
      </c>
      <c r="G18" s="543">
        <v>198</v>
      </c>
      <c r="H18" s="544">
        <v>0</v>
      </c>
      <c r="I18" s="543">
        <f>G18*(1+H18/100)</f>
        <v>198</v>
      </c>
      <c r="J18" s="544"/>
      <c r="K18" s="545">
        <f>I18*J18</f>
        <v>0</v>
      </c>
    </row>
    <row r="19" spans="1:11" ht="37.2" customHeight="1">
      <c r="A19" s="546"/>
      <c r="B19" s="547"/>
      <c r="C19" s="547"/>
      <c r="D19" s="548"/>
      <c r="E19" s="549" t="s">
        <v>1608</v>
      </c>
      <c r="F19" s="547"/>
      <c r="G19" s="550">
        <v>0</v>
      </c>
      <c r="H19" s="551"/>
      <c r="I19" s="552"/>
      <c r="J19" s="551"/>
      <c r="K19" s="553"/>
    </row>
    <row r="20" spans="1:11" ht="12.6" customHeight="1">
      <c r="A20" s="546"/>
      <c r="B20" s="547"/>
      <c r="C20" s="547"/>
      <c r="D20" s="548"/>
      <c r="E20" s="549" t="s">
        <v>1609</v>
      </c>
      <c r="F20" s="547"/>
      <c r="G20" s="550">
        <v>160</v>
      </c>
      <c r="H20" s="551"/>
      <c r="I20" s="552"/>
      <c r="J20" s="551"/>
      <c r="K20" s="553"/>
    </row>
    <row r="21" spans="1:11" ht="14.4" customHeight="1">
      <c r="A21" s="546"/>
      <c r="B21" s="547"/>
      <c r="C21" s="547"/>
      <c r="D21" s="548"/>
      <c r="E21" s="549" t="s">
        <v>1610</v>
      </c>
      <c r="F21" s="547"/>
      <c r="G21" s="550">
        <v>38</v>
      </c>
      <c r="H21" s="551"/>
      <c r="I21" s="552"/>
      <c r="J21" s="551"/>
      <c r="K21" s="553"/>
    </row>
    <row r="22" spans="1:11" ht="16.8" customHeight="1">
      <c r="A22" s="538" t="s">
        <v>1611</v>
      </c>
      <c r="B22" s="539" t="s">
        <v>1590</v>
      </c>
      <c r="C22" s="540" t="s">
        <v>1612</v>
      </c>
      <c r="D22" s="541"/>
      <c r="E22" s="542" t="s">
        <v>1613</v>
      </c>
      <c r="F22" s="539" t="s">
        <v>181</v>
      </c>
      <c r="G22" s="543">
        <v>75.4</v>
      </c>
      <c r="H22" s="544">
        <v>0</v>
      </c>
      <c r="I22" s="543">
        <f>G22*(1+H22/100)</f>
        <v>75.4</v>
      </c>
      <c r="J22" s="544"/>
      <c r="K22" s="545">
        <f>I22*J22</f>
        <v>0</v>
      </c>
    </row>
    <row r="23" spans="1:11" ht="46.8" customHeight="1">
      <c r="A23" s="546"/>
      <c r="B23" s="547"/>
      <c r="C23" s="547"/>
      <c r="D23" s="548"/>
      <c r="E23" s="549" t="s">
        <v>1614</v>
      </c>
      <c r="F23" s="547"/>
      <c r="G23" s="550">
        <v>0</v>
      </c>
      <c r="H23" s="551"/>
      <c r="I23" s="552"/>
      <c r="J23" s="551"/>
      <c r="K23" s="553"/>
    </row>
    <row r="24" spans="1:11" ht="15.6" customHeight="1">
      <c r="A24" s="546"/>
      <c r="B24" s="547"/>
      <c r="C24" s="547"/>
      <c r="D24" s="548"/>
      <c r="E24" s="549" t="s">
        <v>1615</v>
      </c>
      <c r="F24" s="547"/>
      <c r="G24" s="550">
        <f>160*0.4</f>
        <v>64</v>
      </c>
      <c r="H24" s="551"/>
      <c r="I24" s="552"/>
      <c r="J24" s="551"/>
      <c r="K24" s="553"/>
    </row>
    <row r="25" spans="1:11" ht="25.2" customHeight="1">
      <c r="A25" s="546"/>
      <c r="B25" s="547"/>
      <c r="C25" s="547"/>
      <c r="D25" s="548"/>
      <c r="E25" s="549" t="s">
        <v>1616</v>
      </c>
      <c r="F25" s="547"/>
      <c r="G25" s="550">
        <v>11.4</v>
      </c>
      <c r="H25" s="551"/>
      <c r="I25" s="552"/>
      <c r="J25" s="551"/>
      <c r="K25" s="553"/>
    </row>
    <row r="26" spans="1:11" ht="12">
      <c r="A26" s="554"/>
      <c r="B26" s="555"/>
      <c r="C26" s="555"/>
      <c r="D26" s="556"/>
      <c r="E26" s="557"/>
      <c r="F26" s="555"/>
      <c r="G26" s="558"/>
      <c r="H26" s="559"/>
      <c r="I26" s="558"/>
      <c r="J26" s="559"/>
      <c r="K26" s="560"/>
    </row>
    <row r="27" spans="1:11" ht="12">
      <c r="A27" s="532"/>
      <c r="B27" s="520"/>
      <c r="C27" s="533"/>
      <c r="D27" s="534"/>
      <c r="E27" s="533" t="s">
        <v>1617</v>
      </c>
      <c r="F27" s="520"/>
      <c r="G27" s="535"/>
      <c r="H27" s="536"/>
      <c r="I27" s="535"/>
      <c r="J27" s="536"/>
      <c r="K27" s="537">
        <f>SUBTOTAL(9,K28:K32)</f>
        <v>0</v>
      </c>
    </row>
    <row r="28" spans="1:11" ht="24" customHeight="1">
      <c r="A28" s="538" t="s">
        <v>1618</v>
      </c>
      <c r="B28" s="539" t="s">
        <v>1590</v>
      </c>
      <c r="C28" s="540" t="s">
        <v>1619</v>
      </c>
      <c r="D28" s="541"/>
      <c r="E28" s="542" t="s">
        <v>1620</v>
      </c>
      <c r="F28" s="539" t="s">
        <v>160</v>
      </c>
      <c r="G28" s="543">
        <f>G29+G30</f>
        <v>979.4</v>
      </c>
      <c r="H28" s="544">
        <v>0</v>
      </c>
      <c r="I28" s="543">
        <f>G28*(1+H28/100)</f>
        <v>979.4</v>
      </c>
      <c r="J28" s="544"/>
      <c r="K28" s="545">
        <f>I28*J28</f>
        <v>0</v>
      </c>
    </row>
    <row r="29" spans="1:11" ht="13.8" customHeight="1">
      <c r="A29" s="546"/>
      <c r="B29" s="547"/>
      <c r="C29" s="547"/>
      <c r="D29" s="548"/>
      <c r="E29" s="549" t="s">
        <v>1598</v>
      </c>
      <c r="F29" s="547"/>
      <c r="G29" s="550">
        <f>72+96+150+52+142+33</f>
        <v>545</v>
      </c>
      <c r="H29" s="551"/>
      <c r="I29" s="552"/>
      <c r="J29" s="551"/>
      <c r="K29" s="553"/>
    </row>
    <row r="30" spans="1:11" ht="22.8" customHeight="1">
      <c r="A30" s="546"/>
      <c r="B30" s="547"/>
      <c r="C30" s="547"/>
      <c r="D30" s="548"/>
      <c r="E30" s="549" t="s">
        <v>1599</v>
      </c>
      <c r="F30" s="547"/>
      <c r="G30" s="550">
        <f>(77+134+140+11)*1.2</f>
        <v>434.4</v>
      </c>
      <c r="H30" s="551"/>
      <c r="I30" s="552"/>
      <c r="J30" s="551"/>
      <c r="K30" s="553"/>
    </row>
    <row r="31" spans="1:11" ht="12">
      <c r="A31" s="546"/>
      <c r="B31" s="547"/>
      <c r="C31" s="547"/>
      <c r="D31" s="548"/>
      <c r="E31" s="549"/>
      <c r="F31" s="547"/>
      <c r="G31" s="550"/>
      <c r="H31" s="551"/>
      <c r="I31" s="552"/>
      <c r="J31" s="551"/>
      <c r="K31" s="553"/>
    </row>
    <row r="32" spans="1:11" ht="12">
      <c r="A32" s="554"/>
      <c r="B32" s="555"/>
      <c r="C32" s="555"/>
      <c r="D32" s="556"/>
      <c r="E32" s="557"/>
      <c r="F32" s="555"/>
      <c r="G32" s="558"/>
      <c r="H32" s="559"/>
      <c r="I32" s="558"/>
      <c r="J32" s="559"/>
      <c r="K32" s="560"/>
    </row>
    <row r="33" spans="1:11" ht="12">
      <c r="A33" s="532"/>
      <c r="B33" s="520"/>
      <c r="C33" s="533"/>
      <c r="D33" s="534"/>
      <c r="E33" s="533" t="s">
        <v>1621</v>
      </c>
      <c r="F33" s="520"/>
      <c r="G33" s="535"/>
      <c r="H33" s="536"/>
      <c r="I33" s="535"/>
      <c r="J33" s="536"/>
      <c r="K33" s="537">
        <f>SUBTOTAL(9,K34:K38)</f>
        <v>0</v>
      </c>
    </row>
    <row r="34" spans="1:11" ht="24.6" customHeight="1">
      <c r="A34" s="538" t="s">
        <v>1622</v>
      </c>
      <c r="B34" s="539" t="s">
        <v>1590</v>
      </c>
      <c r="C34" s="540" t="s">
        <v>1623</v>
      </c>
      <c r="D34" s="541"/>
      <c r="E34" s="542" t="s">
        <v>1624</v>
      </c>
      <c r="F34" s="539" t="s">
        <v>160</v>
      </c>
      <c r="G34" s="543">
        <v>29</v>
      </c>
      <c r="H34" s="544">
        <v>0</v>
      </c>
      <c r="I34" s="543">
        <f>G34*(1+H34/100)</f>
        <v>29</v>
      </c>
      <c r="J34" s="544"/>
      <c r="K34" s="545">
        <f>I34*J34</f>
        <v>0</v>
      </c>
    </row>
    <row r="35" spans="1:11" ht="13.8" customHeight="1">
      <c r="A35" s="538" t="s">
        <v>1622</v>
      </c>
      <c r="B35" s="539" t="s">
        <v>1590</v>
      </c>
      <c r="C35" s="540" t="s">
        <v>1625</v>
      </c>
      <c r="D35" s="541"/>
      <c r="E35" s="561" t="s">
        <v>1626</v>
      </c>
      <c r="F35" s="539" t="s">
        <v>181</v>
      </c>
      <c r="G35" s="562">
        <v>20.73</v>
      </c>
      <c r="H35" s="544">
        <v>0</v>
      </c>
      <c r="I35" s="562">
        <f>G35*(1+H35/100)</f>
        <v>20.73</v>
      </c>
      <c r="J35" s="544"/>
      <c r="K35" s="545">
        <f>I35*J35</f>
        <v>0</v>
      </c>
    </row>
    <row r="36" spans="1:11" ht="22.2" customHeight="1">
      <c r="A36" s="546"/>
      <c r="B36" s="547"/>
      <c r="C36" s="547"/>
      <c r="D36" s="548"/>
      <c r="E36" s="563" t="s">
        <v>1627</v>
      </c>
      <c r="F36" s="547"/>
      <c r="G36" s="564">
        <v>0</v>
      </c>
      <c r="H36" s="551"/>
      <c r="I36" s="565"/>
      <c r="J36" s="551"/>
      <c r="K36" s="553"/>
    </row>
    <row r="37" spans="1:11" ht="15.6" customHeight="1">
      <c r="A37" s="546"/>
      <c r="B37" s="547"/>
      <c r="C37" s="547"/>
      <c r="D37" s="548"/>
      <c r="E37" s="563" t="s">
        <v>1628</v>
      </c>
      <c r="F37" s="547"/>
      <c r="G37" s="564">
        <v>20.73</v>
      </c>
      <c r="H37" s="551"/>
      <c r="I37" s="565"/>
      <c r="J37" s="551"/>
      <c r="K37" s="553"/>
    </row>
    <row r="38" spans="1:11" ht="13.8" customHeight="1">
      <c r="A38" s="538" t="s">
        <v>1629</v>
      </c>
      <c r="B38" s="539" t="s">
        <v>1590</v>
      </c>
      <c r="C38" s="540" t="s">
        <v>1630</v>
      </c>
      <c r="D38" s="541"/>
      <c r="E38" s="561" t="s">
        <v>1631</v>
      </c>
      <c r="F38" s="539" t="s">
        <v>258</v>
      </c>
      <c r="G38" s="562">
        <v>0.652</v>
      </c>
      <c r="H38" s="544">
        <v>0</v>
      </c>
      <c r="I38" s="562">
        <f>G38*(1+H38/100)</f>
        <v>0.652</v>
      </c>
      <c r="J38" s="544"/>
      <c r="K38" s="545">
        <f>I38*J38</f>
        <v>0</v>
      </c>
    </row>
    <row r="39" spans="1:11" ht="13.8" customHeight="1">
      <c r="A39" s="546"/>
      <c r="B39" s="547"/>
      <c r="C39" s="547"/>
      <c r="D39" s="548"/>
      <c r="E39" s="563" t="s">
        <v>1632</v>
      </c>
      <c r="F39" s="547"/>
      <c r="G39" s="564">
        <v>652.5</v>
      </c>
      <c r="H39" s="551"/>
      <c r="I39" s="565"/>
      <c r="J39" s="551"/>
      <c r="K39" s="553"/>
    </row>
    <row r="40" spans="1:11" ht="12">
      <c r="A40" s="554"/>
      <c r="B40" s="555"/>
      <c r="C40" s="555"/>
      <c r="D40" s="556"/>
      <c r="E40" s="557"/>
      <c r="F40" s="555"/>
      <c r="G40" s="558"/>
      <c r="H40" s="559"/>
      <c r="I40" s="558"/>
      <c r="J40" s="559"/>
      <c r="K40" s="560"/>
    </row>
    <row r="41" spans="1:11" ht="12.6" customHeight="1">
      <c r="A41" s="554"/>
      <c r="B41" s="555"/>
      <c r="C41" s="555"/>
      <c r="D41" s="556"/>
      <c r="E41" s="557"/>
      <c r="F41" s="555"/>
      <c r="G41" s="558"/>
      <c r="H41" s="559"/>
      <c r="I41" s="558"/>
      <c r="J41" s="559"/>
      <c r="K41" s="560"/>
    </row>
    <row r="42" spans="1:11" ht="12" hidden="1">
      <c r="A42" s="554"/>
      <c r="B42" s="555"/>
      <c r="C42" s="555"/>
      <c r="D42" s="556"/>
      <c r="E42" s="557"/>
      <c r="F42" s="555"/>
      <c r="G42" s="558"/>
      <c r="H42" s="559"/>
      <c r="I42" s="558"/>
      <c r="J42" s="559"/>
      <c r="K42" s="560"/>
    </row>
    <row r="43" spans="1:11" ht="12">
      <c r="A43" s="532"/>
      <c r="B43" s="520"/>
      <c r="C43" s="533"/>
      <c r="D43" s="534"/>
      <c r="E43" s="533" t="s">
        <v>1633</v>
      </c>
      <c r="F43" s="520"/>
      <c r="G43" s="535"/>
      <c r="H43" s="536"/>
      <c r="I43" s="535"/>
      <c r="J43" s="536"/>
      <c r="K43" s="537">
        <f>SUBTOTAL(9,K44:K46)</f>
        <v>0</v>
      </c>
    </row>
    <row r="44" spans="1:11" ht="13.2" customHeight="1">
      <c r="A44" s="538" t="s">
        <v>1634</v>
      </c>
      <c r="B44" s="539" t="s">
        <v>1590</v>
      </c>
      <c r="C44" s="540" t="s">
        <v>1635</v>
      </c>
      <c r="D44" s="541"/>
      <c r="E44" s="542" t="s">
        <v>1636</v>
      </c>
      <c r="F44" s="539" t="s">
        <v>258</v>
      </c>
      <c r="G44" s="543">
        <v>1.92</v>
      </c>
      <c r="H44" s="544">
        <v>0</v>
      </c>
      <c r="I44" s="543">
        <f>G44*(1+H44/100)</f>
        <v>1.92</v>
      </c>
      <c r="J44" s="544"/>
      <c r="K44" s="545">
        <f>I44*J44</f>
        <v>0</v>
      </c>
    </row>
    <row r="45" spans="1:11" ht="12.6" customHeight="1">
      <c r="A45" s="546"/>
      <c r="B45" s="547"/>
      <c r="C45" s="547"/>
      <c r="D45" s="548"/>
      <c r="E45" s="549" t="s">
        <v>1637</v>
      </c>
      <c r="F45" s="547"/>
      <c r="G45" s="550">
        <f>160*12</f>
        <v>1920</v>
      </c>
      <c r="H45" s="551"/>
      <c r="I45" s="552"/>
      <c r="J45" s="551"/>
      <c r="K45" s="553"/>
    </row>
    <row r="46" spans="1:11" ht="12">
      <c r="A46" s="554"/>
      <c r="B46" s="555"/>
      <c r="C46" s="555"/>
      <c r="D46" s="556"/>
      <c r="E46" s="557"/>
      <c r="F46" s="555"/>
      <c r="G46" s="558"/>
      <c r="H46" s="559"/>
      <c r="I46" s="558"/>
      <c r="J46" s="559"/>
      <c r="K46" s="560"/>
    </row>
    <row r="47" spans="1:11" ht="12">
      <c r="A47" s="532"/>
      <c r="B47" s="520"/>
      <c r="C47" s="533"/>
      <c r="D47" s="534"/>
      <c r="E47" s="533" t="s">
        <v>1638</v>
      </c>
      <c r="F47" s="520"/>
      <c r="G47" s="535"/>
      <c r="H47" s="536"/>
      <c r="I47" s="535"/>
      <c r="J47" s="536"/>
      <c r="K47" s="537">
        <f>SUBTOTAL(9,K48:K55)</f>
        <v>0</v>
      </c>
    </row>
    <row r="48" spans="1:11" ht="16.8" customHeight="1">
      <c r="A48" s="538" t="s">
        <v>1639</v>
      </c>
      <c r="B48" s="539" t="s">
        <v>1590</v>
      </c>
      <c r="C48" s="540" t="s">
        <v>1640</v>
      </c>
      <c r="D48" s="541"/>
      <c r="E48" s="542" t="s">
        <v>1641</v>
      </c>
      <c r="F48" s="539" t="s">
        <v>160</v>
      </c>
      <c r="G48" s="543">
        <v>979.4</v>
      </c>
      <c r="H48" s="544">
        <v>0</v>
      </c>
      <c r="I48" s="543">
        <f>G48*(1+H48/100)</f>
        <v>979.4</v>
      </c>
      <c r="J48" s="544"/>
      <c r="K48" s="545">
        <f>I48*J48</f>
        <v>0</v>
      </c>
    </row>
    <row r="49" spans="1:11" ht="15" customHeight="1">
      <c r="A49" s="546"/>
      <c r="B49" s="547"/>
      <c r="C49" s="547"/>
      <c r="D49" s="548"/>
      <c r="E49" s="549" t="s">
        <v>1598</v>
      </c>
      <c r="F49" s="547"/>
      <c r="G49" s="550">
        <v>545</v>
      </c>
      <c r="H49" s="551"/>
      <c r="I49" s="552"/>
      <c r="J49" s="551"/>
      <c r="K49" s="553"/>
    </row>
    <row r="50" spans="1:11" ht="24" customHeight="1">
      <c r="A50" s="546"/>
      <c r="B50" s="547"/>
      <c r="C50" s="547"/>
      <c r="D50" s="548"/>
      <c r="E50" s="549" t="s">
        <v>1599</v>
      </c>
      <c r="F50" s="547"/>
      <c r="G50" s="550">
        <v>434.4</v>
      </c>
      <c r="H50" s="551"/>
      <c r="I50" s="552"/>
      <c r="J50" s="551"/>
      <c r="K50" s="553"/>
    </row>
    <row r="51" spans="1:11" ht="12">
      <c r="A51" s="546"/>
      <c r="B51" s="547"/>
      <c r="C51" s="547"/>
      <c r="D51" s="548"/>
      <c r="E51" s="549"/>
      <c r="F51" s="547"/>
      <c r="G51" s="550"/>
      <c r="H51" s="551"/>
      <c r="I51" s="552"/>
      <c r="J51" s="551"/>
      <c r="K51" s="553"/>
    </row>
    <row r="52" spans="1:11" ht="24.6" customHeight="1">
      <c r="A52" s="538" t="s">
        <v>1642</v>
      </c>
      <c r="B52" s="539" t="s">
        <v>1590</v>
      </c>
      <c r="C52" s="540" t="s">
        <v>1643</v>
      </c>
      <c r="D52" s="541"/>
      <c r="E52" s="542" t="s">
        <v>1644</v>
      </c>
      <c r="F52" s="539" t="s">
        <v>160</v>
      </c>
      <c r="G52" s="543">
        <v>684</v>
      </c>
      <c r="H52" s="544">
        <v>0</v>
      </c>
      <c r="I52" s="543">
        <f>G52*(1+H52/100)</f>
        <v>684</v>
      </c>
      <c r="J52" s="544"/>
      <c r="K52" s="545">
        <f>I52*J52</f>
        <v>0</v>
      </c>
    </row>
    <row r="53" spans="1:11" ht="13.2" customHeight="1">
      <c r="A53" s="546"/>
      <c r="B53" s="547"/>
      <c r="C53" s="547"/>
      <c r="D53" s="548"/>
      <c r="E53" s="549" t="s">
        <v>1645</v>
      </c>
      <c r="F53" s="547"/>
      <c r="G53" s="550">
        <v>684</v>
      </c>
      <c r="H53" s="551"/>
      <c r="I53" s="552"/>
      <c r="J53" s="551"/>
      <c r="K53" s="553"/>
    </row>
    <row r="54" spans="1:11" ht="22.2" customHeight="1">
      <c r="A54" s="546"/>
      <c r="B54" s="547"/>
      <c r="C54" s="547"/>
      <c r="D54" s="548"/>
      <c r="E54" s="549" t="s">
        <v>1646</v>
      </c>
      <c r="F54" s="547"/>
      <c r="G54" s="550"/>
      <c r="H54" s="551"/>
      <c r="I54" s="552"/>
      <c r="J54" s="551"/>
      <c r="K54" s="553"/>
    </row>
    <row r="55" spans="1:11" ht="12">
      <c r="A55" s="554"/>
      <c r="B55" s="555"/>
      <c r="C55" s="555"/>
      <c r="D55" s="556"/>
      <c r="E55" s="557"/>
      <c r="F55" s="555"/>
      <c r="G55" s="558"/>
      <c r="H55" s="559"/>
      <c r="I55" s="558"/>
      <c r="J55" s="559"/>
      <c r="K55" s="560"/>
    </row>
    <row r="56" spans="1:11" ht="12">
      <c r="A56" s="532"/>
      <c r="B56" s="520"/>
      <c r="C56" s="533"/>
      <c r="D56" s="534"/>
      <c r="E56" s="533" t="s">
        <v>1647</v>
      </c>
      <c r="F56" s="520"/>
      <c r="G56" s="535"/>
      <c r="H56" s="536"/>
      <c r="I56" s="535"/>
      <c r="J56" s="536"/>
      <c r="K56" s="537">
        <f>SUBTOTAL(9,K57:K65)</f>
        <v>0</v>
      </c>
    </row>
    <row r="57" spans="1:11" ht="14.4" customHeight="1">
      <c r="A57" s="538" t="s">
        <v>1648</v>
      </c>
      <c r="B57" s="539" t="s">
        <v>1590</v>
      </c>
      <c r="C57" s="540" t="s">
        <v>1649</v>
      </c>
      <c r="D57" s="541"/>
      <c r="E57" s="542" t="s">
        <v>1650</v>
      </c>
      <c r="F57" s="539" t="s">
        <v>160</v>
      </c>
      <c r="G57" s="543">
        <v>55.84</v>
      </c>
      <c r="H57" s="544">
        <v>0</v>
      </c>
      <c r="I57" s="543">
        <f>G57*(1+H57/100)</f>
        <v>55.84</v>
      </c>
      <c r="J57" s="544"/>
      <c r="K57" s="545">
        <f>I57*J57</f>
        <v>0</v>
      </c>
    </row>
    <row r="58" spans="1:11" ht="9.6" customHeight="1">
      <c r="A58" s="546"/>
      <c r="B58" s="547"/>
      <c r="C58" s="547"/>
      <c r="D58" s="548"/>
      <c r="E58" s="549" t="s">
        <v>1651</v>
      </c>
      <c r="F58" s="547"/>
      <c r="G58" s="550">
        <f>(35+40+95+23+73+57+26)*0.16</f>
        <v>55.84</v>
      </c>
      <c r="H58" s="551"/>
      <c r="I58" s="552"/>
      <c r="J58" s="551"/>
      <c r="K58" s="553"/>
    </row>
    <row r="59" spans="1:11" ht="12.6" customHeight="1">
      <c r="A59" s="538" t="s">
        <v>1652</v>
      </c>
      <c r="B59" s="539" t="s">
        <v>1590</v>
      </c>
      <c r="C59" s="540" t="s">
        <v>1653</v>
      </c>
      <c r="D59" s="541"/>
      <c r="E59" s="542" t="s">
        <v>1654</v>
      </c>
      <c r="F59" s="539" t="s">
        <v>160</v>
      </c>
      <c r="G59" s="543">
        <v>55.84</v>
      </c>
      <c r="H59" s="544">
        <v>0</v>
      </c>
      <c r="I59" s="543">
        <f>G59*(1+H59/100)</f>
        <v>55.84</v>
      </c>
      <c r="J59" s="544"/>
      <c r="K59" s="545">
        <f>I59*J59</f>
        <v>0</v>
      </c>
    </row>
    <row r="60" spans="1:11" ht="10.8" customHeight="1">
      <c r="A60" s="546"/>
      <c r="B60" s="547"/>
      <c r="C60" s="547"/>
      <c r="D60" s="548"/>
      <c r="E60" s="549" t="s">
        <v>1651</v>
      </c>
      <c r="F60" s="547"/>
      <c r="G60" s="550">
        <f>(35+40+95+23+73+57+26)*0.16</f>
        <v>55.84</v>
      </c>
      <c r="H60" s="551"/>
      <c r="I60" s="552"/>
      <c r="J60" s="551"/>
      <c r="K60" s="553"/>
    </row>
    <row r="61" spans="1:11" ht="24.6" customHeight="1">
      <c r="A61" s="538" t="s">
        <v>1655</v>
      </c>
      <c r="B61" s="539" t="s">
        <v>1590</v>
      </c>
      <c r="C61" s="540" t="s">
        <v>1656</v>
      </c>
      <c r="D61" s="541"/>
      <c r="E61" s="542" t="s">
        <v>1657</v>
      </c>
      <c r="F61" s="539" t="s">
        <v>160</v>
      </c>
      <c r="G61" s="543">
        <v>1174.8</v>
      </c>
      <c r="H61" s="544">
        <v>0</v>
      </c>
      <c r="I61" s="543">
        <f>G61*(1+H61/100)</f>
        <v>1174.8</v>
      </c>
      <c r="J61" s="544"/>
      <c r="K61" s="545">
        <f>I61*J61</f>
        <v>0</v>
      </c>
    </row>
    <row r="62" spans="1:11" ht="12">
      <c r="A62" s="546"/>
      <c r="B62" s="547"/>
      <c r="C62" s="547"/>
      <c r="D62" s="548"/>
      <c r="E62" s="549">
        <v>1174.8</v>
      </c>
      <c r="F62" s="547"/>
      <c r="G62" s="550">
        <v>1174.8</v>
      </c>
      <c r="H62" s="551"/>
      <c r="I62" s="552"/>
      <c r="J62" s="551"/>
      <c r="K62" s="553"/>
    </row>
    <row r="63" spans="1:11" ht="12.6" customHeight="1">
      <c r="A63" s="538">
        <v>17</v>
      </c>
      <c r="B63" s="539" t="s">
        <v>1590</v>
      </c>
      <c r="C63" s="540" t="s">
        <v>1658</v>
      </c>
      <c r="D63" s="541"/>
      <c r="E63" s="542" t="s">
        <v>1659</v>
      </c>
      <c r="F63" s="539" t="s">
        <v>160</v>
      </c>
      <c r="G63" s="543">
        <v>130.533</v>
      </c>
      <c r="H63" s="544">
        <v>0</v>
      </c>
      <c r="I63" s="543">
        <f>G63*(1+H63/100)</f>
        <v>130.533</v>
      </c>
      <c r="J63" s="544"/>
      <c r="K63" s="545">
        <f>I63*J63</f>
        <v>0</v>
      </c>
    </row>
    <row r="64" spans="1:11" ht="13.8" customHeight="1">
      <c r="A64" s="546"/>
      <c r="B64" s="547"/>
      <c r="C64" s="547"/>
      <c r="D64" s="548"/>
      <c r="E64" s="549" t="s">
        <v>1660</v>
      </c>
      <c r="F64" s="547"/>
      <c r="G64" s="550">
        <f>1174.8/9</f>
        <v>130.53333333333333</v>
      </c>
      <c r="H64" s="551"/>
      <c r="I64" s="552"/>
      <c r="J64" s="551"/>
      <c r="K64" s="553"/>
    </row>
    <row r="65" spans="1:11" ht="12">
      <c r="A65" s="554"/>
      <c r="B65" s="555"/>
      <c r="C65" s="555"/>
      <c r="D65" s="556"/>
      <c r="E65" s="557"/>
      <c r="F65" s="555"/>
      <c r="G65" s="558"/>
      <c r="H65" s="559"/>
      <c r="I65" s="558"/>
      <c r="J65" s="559"/>
      <c r="K65" s="560"/>
    </row>
    <row r="66" spans="1:11" ht="12">
      <c r="A66" s="532"/>
      <c r="B66" s="520"/>
      <c r="C66" s="533"/>
      <c r="D66" s="534"/>
      <c r="E66" s="533" t="s">
        <v>1661</v>
      </c>
      <c r="F66" s="520"/>
      <c r="G66" s="535"/>
      <c r="H66" s="536"/>
      <c r="I66" s="535"/>
      <c r="J66" s="536"/>
      <c r="K66" s="537">
        <f>SUBTOTAL(9,K67:K97)</f>
        <v>0</v>
      </c>
    </row>
    <row r="67" spans="1:11" ht="25.2" customHeight="1">
      <c r="A67" s="538">
        <v>18</v>
      </c>
      <c r="B67" s="539" t="s">
        <v>1590</v>
      </c>
      <c r="C67" s="540" t="s">
        <v>1662</v>
      </c>
      <c r="D67" s="541"/>
      <c r="E67" s="542" t="s">
        <v>1663</v>
      </c>
      <c r="F67" s="539" t="s">
        <v>176</v>
      </c>
      <c r="G67" s="543">
        <v>200</v>
      </c>
      <c r="H67" s="544">
        <v>0</v>
      </c>
      <c r="I67" s="543">
        <f>G67*(1+H67/100)</f>
        <v>200</v>
      </c>
      <c r="J67" s="544"/>
      <c r="K67" s="545">
        <f>I67*J67</f>
        <v>0</v>
      </c>
    </row>
    <row r="68" spans="1:11" ht="12">
      <c r="A68" s="546"/>
      <c r="B68" s="547"/>
      <c r="C68" s="547"/>
      <c r="D68" s="548"/>
      <c r="E68" s="549">
        <v>200</v>
      </c>
      <c r="F68" s="547"/>
      <c r="G68" s="550">
        <v>200</v>
      </c>
      <c r="H68" s="551"/>
      <c r="I68" s="552"/>
      <c r="J68" s="551"/>
      <c r="K68" s="553"/>
    </row>
    <row r="69" spans="1:11" ht="12" hidden="1">
      <c r="A69" s="546"/>
      <c r="B69" s="547"/>
      <c r="C69" s="547"/>
      <c r="D69" s="548"/>
      <c r="E69" s="549"/>
      <c r="F69" s="547"/>
      <c r="G69" s="550">
        <v>0</v>
      </c>
      <c r="H69" s="551"/>
      <c r="I69" s="552"/>
      <c r="J69" s="551"/>
      <c r="K69" s="553"/>
    </row>
    <row r="70" spans="1:11" ht="22.8">
      <c r="A70" s="538">
        <v>19</v>
      </c>
      <c r="B70" s="539" t="s">
        <v>1590</v>
      </c>
      <c r="C70" s="540" t="s">
        <v>1664</v>
      </c>
      <c r="D70" s="541"/>
      <c r="E70" s="542" t="s">
        <v>1665</v>
      </c>
      <c r="F70" s="539" t="s">
        <v>176</v>
      </c>
      <c r="G70" s="543">
        <v>200</v>
      </c>
      <c r="H70" s="544">
        <v>0</v>
      </c>
      <c r="I70" s="543">
        <f>G70*(1+H70/100)</f>
        <v>200</v>
      </c>
      <c r="J70" s="544"/>
      <c r="K70" s="545">
        <f>I70*J70</f>
        <v>0</v>
      </c>
    </row>
    <row r="71" spans="1:11" ht="12">
      <c r="A71" s="546"/>
      <c r="B71" s="547"/>
      <c r="C71" s="547"/>
      <c r="D71" s="548"/>
      <c r="E71" s="549">
        <v>200</v>
      </c>
      <c r="F71" s="547"/>
      <c r="G71" s="550">
        <v>200</v>
      </c>
      <c r="H71" s="551"/>
      <c r="I71" s="552"/>
      <c r="J71" s="551"/>
      <c r="K71" s="553"/>
    </row>
    <row r="72" spans="1:11" ht="12" hidden="1">
      <c r="A72" s="546"/>
      <c r="B72" s="547"/>
      <c r="C72" s="547"/>
      <c r="D72" s="548"/>
      <c r="E72" s="549"/>
      <c r="F72" s="547"/>
      <c r="G72" s="550">
        <v>0</v>
      </c>
      <c r="H72" s="551"/>
      <c r="I72" s="552"/>
      <c r="J72" s="551"/>
      <c r="K72" s="553"/>
    </row>
    <row r="73" spans="1:11" ht="22.8">
      <c r="A73" s="538">
        <v>20</v>
      </c>
      <c r="B73" s="539" t="s">
        <v>1590</v>
      </c>
      <c r="C73" s="540" t="s">
        <v>1666</v>
      </c>
      <c r="D73" s="541"/>
      <c r="E73" s="542" t="s">
        <v>1667</v>
      </c>
      <c r="F73" s="539" t="s">
        <v>245</v>
      </c>
      <c r="G73" s="543">
        <v>500</v>
      </c>
      <c r="H73" s="544">
        <v>0</v>
      </c>
      <c r="I73" s="543">
        <f>G73*(1+H73/100)</f>
        <v>500</v>
      </c>
      <c r="J73" s="544"/>
      <c r="K73" s="545">
        <f>I73*J73</f>
        <v>0</v>
      </c>
    </row>
    <row r="74" spans="1:11" ht="12">
      <c r="A74" s="546"/>
      <c r="B74" s="547"/>
      <c r="C74" s="547"/>
      <c r="D74" s="548"/>
      <c r="E74" s="549">
        <v>500</v>
      </c>
      <c r="F74" s="547"/>
      <c r="G74" s="550">
        <v>500</v>
      </c>
      <c r="H74" s="551"/>
      <c r="I74" s="552"/>
      <c r="J74" s="551"/>
      <c r="K74" s="553"/>
    </row>
    <row r="75" spans="1:11" ht="0.6" hidden="1">
      <c r="A75" s="546"/>
      <c r="B75" s="547"/>
      <c r="C75" s="547"/>
      <c r="D75" s="548"/>
      <c r="E75" s="549"/>
      <c r="F75" s="547"/>
      <c r="G75" s="550">
        <v>0</v>
      </c>
      <c r="H75" s="551"/>
      <c r="I75" s="552"/>
      <c r="J75" s="551"/>
      <c r="K75" s="553"/>
    </row>
    <row r="76" spans="1:11" ht="22.8">
      <c r="A76" s="538">
        <v>21</v>
      </c>
      <c r="B76" s="539" t="s">
        <v>1590</v>
      </c>
      <c r="C76" s="540" t="s">
        <v>1668</v>
      </c>
      <c r="D76" s="541"/>
      <c r="E76" s="542" t="s">
        <v>1669</v>
      </c>
      <c r="F76" s="539" t="s">
        <v>258</v>
      </c>
      <c r="G76" s="543">
        <f>G77+G78</f>
        <v>5.416</v>
      </c>
      <c r="H76" s="544">
        <v>0</v>
      </c>
      <c r="I76" s="543">
        <f>G76*(1+H76/100)</f>
        <v>5.416</v>
      </c>
      <c r="J76" s="544"/>
      <c r="K76" s="545">
        <f>I76*J76</f>
        <v>0</v>
      </c>
    </row>
    <row r="77" spans="1:11" ht="13.2" customHeight="1">
      <c r="A77" s="546"/>
      <c r="B77" s="547"/>
      <c r="C77" s="547"/>
      <c r="D77" s="548"/>
      <c r="E77" s="549" t="s">
        <v>1670</v>
      </c>
      <c r="F77" s="547"/>
      <c r="G77" s="550">
        <v>3.952</v>
      </c>
      <c r="H77" s="551"/>
      <c r="I77" s="552"/>
      <c r="J77" s="551"/>
      <c r="K77" s="553"/>
    </row>
    <row r="78" spans="1:11" ht="24.6" customHeight="1">
      <c r="A78" s="546"/>
      <c r="B78" s="547"/>
      <c r="C78" s="547"/>
      <c r="D78" s="548"/>
      <c r="E78" s="549" t="s">
        <v>1671</v>
      </c>
      <c r="F78" s="547"/>
      <c r="G78" s="550">
        <v>1.464</v>
      </c>
      <c r="H78" s="551"/>
      <c r="I78" s="552"/>
      <c r="J78" s="551"/>
      <c r="K78" s="553"/>
    </row>
    <row r="79" spans="1:11" ht="12">
      <c r="A79" s="546"/>
      <c r="B79" s="547"/>
      <c r="C79" s="547"/>
      <c r="D79" s="548"/>
      <c r="E79" s="549"/>
      <c r="F79" s="547"/>
      <c r="G79" s="550"/>
      <c r="H79" s="551"/>
      <c r="I79" s="552"/>
      <c r="J79" s="551"/>
      <c r="K79" s="553"/>
    </row>
    <row r="80" spans="1:11" ht="24.6" customHeight="1">
      <c r="A80" s="538">
        <v>22</v>
      </c>
      <c r="B80" s="539" t="s">
        <v>1590</v>
      </c>
      <c r="C80" s="540" t="s">
        <v>1672</v>
      </c>
      <c r="D80" s="541"/>
      <c r="E80" s="542" t="s">
        <v>1673</v>
      </c>
      <c r="F80" s="539" t="s">
        <v>160</v>
      </c>
      <c r="G80" s="543">
        <v>490.8</v>
      </c>
      <c r="H80" s="544">
        <v>0</v>
      </c>
      <c r="I80" s="543">
        <f>G80*(1+H80/100)</f>
        <v>490.8</v>
      </c>
      <c r="J80" s="544"/>
      <c r="K80" s="545">
        <f>I80*J80</f>
        <v>0</v>
      </c>
    </row>
    <row r="81" spans="1:11" ht="23.4" customHeight="1">
      <c r="A81" s="546"/>
      <c r="B81" s="547"/>
      <c r="C81" s="547"/>
      <c r="D81" s="548"/>
      <c r="E81" s="549" t="s">
        <v>1674</v>
      </c>
      <c r="F81" s="547"/>
      <c r="G81" s="550">
        <v>490.8</v>
      </c>
      <c r="H81" s="551"/>
      <c r="I81" s="552"/>
      <c r="J81" s="551"/>
      <c r="K81" s="553"/>
    </row>
    <row r="82" spans="1:11" ht="23.4" customHeight="1">
      <c r="A82" s="546"/>
      <c r="B82" s="547"/>
      <c r="C82" s="547"/>
      <c r="D82" s="548"/>
      <c r="E82" s="549" t="s">
        <v>1646</v>
      </c>
      <c r="F82" s="547"/>
      <c r="G82" s="550"/>
      <c r="H82" s="551"/>
      <c r="I82" s="552"/>
      <c r="J82" s="551"/>
      <c r="K82" s="553"/>
    </row>
    <row r="83" spans="1:11" ht="24.6" customHeight="1">
      <c r="A83" s="538">
        <v>23</v>
      </c>
      <c r="B83" s="539" t="s">
        <v>1590</v>
      </c>
      <c r="C83" s="540" t="s">
        <v>1675</v>
      </c>
      <c r="D83" s="541"/>
      <c r="E83" s="542" t="s">
        <v>1676</v>
      </c>
      <c r="F83" s="539" t="s">
        <v>160</v>
      </c>
      <c r="G83" s="543">
        <v>6380.4</v>
      </c>
      <c r="H83" s="544">
        <v>0</v>
      </c>
      <c r="I83" s="543">
        <f>G83*(1+H83/100)</f>
        <v>6380.4</v>
      </c>
      <c r="J83" s="544"/>
      <c r="K83" s="545">
        <f>I83*J83</f>
        <v>0</v>
      </c>
    </row>
    <row r="84" spans="1:11" ht="24" customHeight="1">
      <c r="A84" s="546"/>
      <c r="B84" s="547"/>
      <c r="C84" s="547"/>
      <c r="D84" s="548"/>
      <c r="E84" s="549" t="s">
        <v>1677</v>
      </c>
      <c r="F84" s="547"/>
      <c r="G84" s="550">
        <v>5258.5</v>
      </c>
      <c r="H84" s="551"/>
      <c r="I84" s="552"/>
      <c r="J84" s="551"/>
      <c r="K84" s="553"/>
    </row>
    <row r="85" spans="1:11" ht="26.4" customHeight="1">
      <c r="A85" s="538">
        <v>24</v>
      </c>
      <c r="B85" s="539" t="s">
        <v>1590</v>
      </c>
      <c r="C85" s="540" t="s">
        <v>1678</v>
      </c>
      <c r="D85" s="541"/>
      <c r="E85" s="542" t="s">
        <v>1679</v>
      </c>
      <c r="F85" s="539" t="s">
        <v>160</v>
      </c>
      <c r="G85" s="543">
        <v>490.8</v>
      </c>
      <c r="H85" s="544">
        <v>0</v>
      </c>
      <c r="I85" s="543">
        <f>G85*(1+H85/100)</f>
        <v>490.8</v>
      </c>
      <c r="J85" s="544"/>
      <c r="K85" s="545">
        <f>I85*J85</f>
        <v>0</v>
      </c>
    </row>
    <row r="86" spans="1:11" ht="24.6" customHeight="1">
      <c r="A86" s="546"/>
      <c r="B86" s="547"/>
      <c r="C86" s="547"/>
      <c r="D86" s="548"/>
      <c r="E86" s="549" t="s">
        <v>1674</v>
      </c>
      <c r="F86" s="547"/>
      <c r="G86" s="550">
        <v>490.8</v>
      </c>
      <c r="H86" s="551"/>
      <c r="I86" s="552"/>
      <c r="J86" s="551"/>
      <c r="K86" s="553"/>
    </row>
    <row r="87" spans="1:11" ht="13.8" customHeight="1">
      <c r="A87" s="538">
        <v>25</v>
      </c>
      <c r="B87" s="539" t="s">
        <v>1590</v>
      </c>
      <c r="C87" s="540" t="s">
        <v>1680</v>
      </c>
      <c r="D87" s="541"/>
      <c r="E87" s="542" t="s">
        <v>1681</v>
      </c>
      <c r="F87" s="539" t="s">
        <v>160</v>
      </c>
      <c r="G87" s="543">
        <v>490.8</v>
      </c>
      <c r="H87" s="544">
        <v>0</v>
      </c>
      <c r="I87" s="543">
        <f>G87*(1+H87/100)</f>
        <v>490.8</v>
      </c>
      <c r="J87" s="544"/>
      <c r="K87" s="545">
        <f>I87*J87</f>
        <v>0</v>
      </c>
    </row>
    <row r="88" spans="1:11" ht="26.4" customHeight="1">
      <c r="A88" s="546"/>
      <c r="B88" s="547"/>
      <c r="C88" s="547"/>
      <c r="D88" s="548"/>
      <c r="E88" s="549" t="s">
        <v>1674</v>
      </c>
      <c r="F88" s="547"/>
      <c r="G88" s="550">
        <v>490.8</v>
      </c>
      <c r="H88" s="551"/>
      <c r="I88" s="552"/>
      <c r="J88" s="551"/>
      <c r="K88" s="553"/>
    </row>
    <row r="89" spans="1:11" ht="25.8" customHeight="1">
      <c r="A89" s="538">
        <v>26</v>
      </c>
      <c r="B89" s="539" t="s">
        <v>1590</v>
      </c>
      <c r="C89" s="540" t="s">
        <v>1682</v>
      </c>
      <c r="D89" s="541"/>
      <c r="E89" s="542" t="s">
        <v>1683</v>
      </c>
      <c r="F89" s="539" t="s">
        <v>160</v>
      </c>
      <c r="G89" s="543">
        <v>490.8</v>
      </c>
      <c r="H89" s="544">
        <v>0</v>
      </c>
      <c r="I89" s="543">
        <f>G89*(1+H89/100)</f>
        <v>490.8</v>
      </c>
      <c r="J89" s="544"/>
      <c r="K89" s="545">
        <f>I89*J89</f>
        <v>0</v>
      </c>
    </row>
    <row r="90" spans="1:11" ht="25.2" customHeight="1">
      <c r="A90" s="546"/>
      <c r="B90" s="547"/>
      <c r="C90" s="547"/>
      <c r="D90" s="548"/>
      <c r="E90" s="549" t="s">
        <v>1674</v>
      </c>
      <c r="F90" s="547"/>
      <c r="G90" s="550">
        <v>490.8</v>
      </c>
      <c r="H90" s="551"/>
      <c r="I90" s="552"/>
      <c r="J90" s="551"/>
      <c r="K90" s="553"/>
    </row>
    <row r="91" spans="1:11" ht="25.2" customHeight="1">
      <c r="A91" s="538">
        <v>27</v>
      </c>
      <c r="B91" s="539" t="s">
        <v>1590</v>
      </c>
      <c r="C91" s="540" t="s">
        <v>1684</v>
      </c>
      <c r="D91" s="541"/>
      <c r="E91" s="542" t="s">
        <v>1685</v>
      </c>
      <c r="F91" s="539" t="s">
        <v>245</v>
      </c>
      <c r="G91" s="543">
        <v>1963.2</v>
      </c>
      <c r="H91" s="544">
        <v>0</v>
      </c>
      <c r="I91" s="543">
        <f>G91*(1+H91/100)</f>
        <v>1963.2</v>
      </c>
      <c r="J91" s="544"/>
      <c r="K91" s="545">
        <f>I91*J91</f>
        <v>0</v>
      </c>
    </row>
    <row r="92" spans="1:11" ht="25.2" customHeight="1">
      <c r="A92" s="546"/>
      <c r="B92" s="547"/>
      <c r="C92" s="547"/>
      <c r="D92" s="548"/>
      <c r="E92" s="549" t="s">
        <v>1686</v>
      </c>
      <c r="F92" s="547"/>
      <c r="G92" s="550">
        <v>1963.2</v>
      </c>
      <c r="H92" s="551"/>
      <c r="I92" s="552"/>
      <c r="J92" s="551"/>
      <c r="K92" s="553"/>
    </row>
    <row r="93" spans="1:11" ht="24.6" customHeight="1">
      <c r="A93" s="538">
        <v>28</v>
      </c>
      <c r="B93" s="539" t="s">
        <v>1601</v>
      </c>
      <c r="C93" s="540" t="s">
        <v>1687</v>
      </c>
      <c r="D93" s="541"/>
      <c r="E93" s="542" t="s">
        <v>1688</v>
      </c>
      <c r="F93" s="539" t="s">
        <v>176</v>
      </c>
      <c r="G93" s="543">
        <v>108</v>
      </c>
      <c r="H93" s="544">
        <v>0</v>
      </c>
      <c r="I93" s="543">
        <f>G93*(1+H93/100)</f>
        <v>108</v>
      </c>
      <c r="J93" s="544"/>
      <c r="K93" s="545">
        <f>I93*J93</f>
        <v>0</v>
      </c>
    </row>
    <row r="94" spans="1:11" ht="12">
      <c r="A94" s="546"/>
      <c r="B94" s="547"/>
      <c r="C94" s="547"/>
      <c r="D94" s="548"/>
      <c r="E94" s="549">
        <v>108</v>
      </c>
      <c r="F94" s="547"/>
      <c r="G94" s="550">
        <v>108</v>
      </c>
      <c r="H94" s="551"/>
      <c r="I94" s="552"/>
      <c r="J94" s="551"/>
      <c r="K94" s="553"/>
    </row>
    <row r="95" spans="1:11" ht="16.8" customHeight="1">
      <c r="A95" s="538">
        <v>29</v>
      </c>
      <c r="B95" s="539" t="s">
        <v>1601</v>
      </c>
      <c r="C95" s="540" t="s">
        <v>1689</v>
      </c>
      <c r="D95" s="541"/>
      <c r="E95" s="542" t="s">
        <v>1690</v>
      </c>
      <c r="F95" s="539" t="s">
        <v>258</v>
      </c>
      <c r="G95" s="543">
        <v>1.113</v>
      </c>
      <c r="H95" s="544">
        <v>0</v>
      </c>
      <c r="I95" s="543">
        <f>G95*(1+H95/100)</f>
        <v>1.113</v>
      </c>
      <c r="J95" s="544"/>
      <c r="K95" s="545">
        <f>I95*J95</f>
        <v>0</v>
      </c>
    </row>
    <row r="96" spans="1:11" ht="12">
      <c r="A96" s="546"/>
      <c r="B96" s="547"/>
      <c r="C96" s="547"/>
      <c r="D96" s="548"/>
      <c r="E96" s="549">
        <v>1.113</v>
      </c>
      <c r="F96" s="547"/>
      <c r="G96" s="550">
        <v>1.113</v>
      </c>
      <c r="H96" s="551"/>
      <c r="I96" s="552"/>
      <c r="J96" s="551"/>
      <c r="K96" s="553"/>
    </row>
    <row r="97" spans="1:11" ht="12">
      <c r="A97" s="554"/>
      <c r="B97" s="555"/>
      <c r="C97" s="555"/>
      <c r="D97" s="556"/>
      <c r="E97" s="557"/>
      <c r="F97" s="555"/>
      <c r="G97" s="558"/>
      <c r="H97" s="559"/>
      <c r="I97" s="558"/>
      <c r="J97" s="559"/>
      <c r="K97" s="560"/>
    </row>
    <row r="98" spans="1:11" ht="12">
      <c r="A98" s="532"/>
      <c r="B98" s="520"/>
      <c r="C98" s="533"/>
      <c r="D98" s="534"/>
      <c r="E98" s="533" t="s">
        <v>1691</v>
      </c>
      <c r="F98" s="520"/>
      <c r="G98" s="535"/>
      <c r="H98" s="536"/>
      <c r="I98" s="535"/>
      <c r="J98" s="536"/>
      <c r="K98" s="537">
        <f>SUBTOTAL(9,K99:K100)</f>
        <v>0</v>
      </c>
    </row>
    <row r="99" spans="1:11" ht="37.8" customHeight="1">
      <c r="A99" s="538">
        <v>30</v>
      </c>
      <c r="B99" s="539" t="s">
        <v>1590</v>
      </c>
      <c r="C99" s="540" t="s">
        <v>1692</v>
      </c>
      <c r="D99" s="541"/>
      <c r="E99" s="542" t="s">
        <v>347</v>
      </c>
      <c r="F99" s="539" t="s">
        <v>258</v>
      </c>
      <c r="G99" s="543">
        <v>2776.1</v>
      </c>
      <c r="H99" s="544">
        <v>0</v>
      </c>
      <c r="I99" s="543">
        <f>G99*(1+H99/100)</f>
        <v>2776.1</v>
      </c>
      <c r="J99" s="544"/>
      <c r="K99" s="545">
        <f>I99*J99</f>
        <v>0</v>
      </c>
    </row>
    <row r="100" spans="1:11" ht="12">
      <c r="A100" s="554"/>
      <c r="B100" s="555"/>
      <c r="C100" s="555"/>
      <c r="D100" s="556"/>
      <c r="E100" s="557"/>
      <c r="F100" s="555"/>
      <c r="G100" s="558"/>
      <c r="H100" s="559"/>
      <c r="I100" s="558"/>
      <c r="J100" s="559"/>
      <c r="K100" s="560"/>
    </row>
    <row r="101" spans="1:11" ht="12">
      <c r="A101" s="532"/>
      <c r="B101" s="520"/>
      <c r="C101" s="533"/>
      <c r="D101" s="534"/>
      <c r="E101" s="533" t="s">
        <v>1693</v>
      </c>
      <c r="F101" s="520"/>
      <c r="G101" s="535"/>
      <c r="H101" s="536"/>
      <c r="I101" s="535"/>
      <c r="J101" s="536"/>
      <c r="K101" s="537">
        <f>SUBTOTAL(9,K102:K104)</f>
        <v>0</v>
      </c>
    </row>
    <row r="102" spans="1:11" ht="25.2" customHeight="1">
      <c r="A102" s="538">
        <v>31</v>
      </c>
      <c r="B102" s="539" t="s">
        <v>1590</v>
      </c>
      <c r="C102" s="540" t="s">
        <v>1694</v>
      </c>
      <c r="D102" s="541"/>
      <c r="E102" s="542" t="s">
        <v>1695</v>
      </c>
      <c r="F102" s="539" t="s">
        <v>1696</v>
      </c>
      <c r="G102" s="543">
        <v>68</v>
      </c>
      <c r="H102" s="544">
        <v>0</v>
      </c>
      <c r="I102" s="543">
        <f>G102*(1+H102/100)</f>
        <v>68</v>
      </c>
      <c r="J102" s="544"/>
      <c r="K102" s="545">
        <f>I102*J102</f>
        <v>0</v>
      </c>
    </row>
    <row r="103" spans="1:11" ht="23.4" customHeight="1">
      <c r="A103" s="546"/>
      <c r="B103" s="547"/>
      <c r="C103" s="547"/>
      <c r="D103" s="548"/>
      <c r="E103" s="549" t="s">
        <v>1697</v>
      </c>
      <c r="F103" s="547"/>
      <c r="G103" s="550">
        <v>68</v>
      </c>
      <c r="H103" s="551"/>
      <c r="I103" s="552"/>
      <c r="J103" s="551"/>
      <c r="K103" s="553"/>
    </row>
    <row r="104" spans="1:11" ht="12">
      <c r="A104" s="554"/>
      <c r="B104" s="555"/>
      <c r="C104" s="555"/>
      <c r="D104" s="556"/>
      <c r="E104" s="557"/>
      <c r="F104" s="555"/>
      <c r="G104" s="558"/>
      <c r="H104" s="559"/>
      <c r="I104" s="558"/>
      <c r="J104" s="559"/>
      <c r="K104" s="560"/>
    </row>
    <row r="105" spans="1:11" ht="12">
      <c r="A105" s="532"/>
      <c r="B105" s="520"/>
      <c r="C105" s="533"/>
      <c r="D105" s="534"/>
      <c r="E105" s="533" t="s">
        <v>1698</v>
      </c>
      <c r="F105" s="520"/>
      <c r="G105" s="535"/>
      <c r="H105" s="536"/>
      <c r="I105" s="535"/>
      <c r="J105" s="536"/>
      <c r="K105" s="537">
        <f>SUBTOTAL(9,K106:K113)</f>
        <v>0</v>
      </c>
    </row>
    <row r="106" spans="1:11" ht="16.8" customHeight="1">
      <c r="A106" s="538">
        <v>32</v>
      </c>
      <c r="B106" s="539" t="s">
        <v>1590</v>
      </c>
      <c r="C106" s="540" t="s">
        <v>1699</v>
      </c>
      <c r="D106" s="541"/>
      <c r="E106" s="542" t="s">
        <v>1700</v>
      </c>
      <c r="F106" s="539" t="s">
        <v>1395</v>
      </c>
      <c r="G106" s="543">
        <v>1768</v>
      </c>
      <c r="H106" s="544">
        <v>0</v>
      </c>
      <c r="I106" s="543">
        <f>G106*(1+H106/100)</f>
        <v>1768</v>
      </c>
      <c r="J106" s="544"/>
      <c r="K106" s="545">
        <f>I106*J106</f>
        <v>0</v>
      </c>
    </row>
    <row r="107" spans="1:11" ht="25.8" customHeight="1">
      <c r="A107" s="546"/>
      <c r="B107" s="547"/>
      <c r="C107" s="547"/>
      <c r="D107" s="548"/>
      <c r="E107" s="549" t="s">
        <v>1701</v>
      </c>
      <c r="F107" s="547"/>
      <c r="G107" s="550">
        <v>1768</v>
      </c>
      <c r="H107" s="551"/>
      <c r="I107" s="552"/>
      <c r="J107" s="551"/>
      <c r="K107" s="553"/>
    </row>
    <row r="108" spans="1:11" ht="13.2" customHeight="1">
      <c r="A108" s="538">
        <v>33</v>
      </c>
      <c r="B108" s="539" t="s">
        <v>1702</v>
      </c>
      <c r="C108" s="540" t="s">
        <v>1703</v>
      </c>
      <c r="D108" s="541"/>
      <c r="E108" s="542" t="s">
        <v>1704</v>
      </c>
      <c r="F108" s="539" t="s">
        <v>1395</v>
      </c>
      <c r="G108" s="543">
        <v>1768</v>
      </c>
      <c r="H108" s="544">
        <v>0</v>
      </c>
      <c r="I108" s="543">
        <f>G108*(1+H108/100)</f>
        <v>1768</v>
      </c>
      <c r="J108" s="544"/>
      <c r="K108" s="545">
        <f>I108*J108</f>
        <v>0</v>
      </c>
    </row>
    <row r="109" spans="1:11" ht="23.4" customHeight="1">
      <c r="A109" s="546"/>
      <c r="B109" s="547"/>
      <c r="C109" s="547"/>
      <c r="D109" s="548"/>
      <c r="E109" s="549" t="s">
        <v>1705</v>
      </c>
      <c r="F109" s="547"/>
      <c r="G109" s="550">
        <v>1768</v>
      </c>
      <c r="H109" s="551"/>
      <c r="I109" s="552"/>
      <c r="J109" s="551"/>
      <c r="K109" s="553"/>
    </row>
    <row r="110" spans="1:11" ht="12">
      <c r="A110" s="546"/>
      <c r="B110" s="547"/>
      <c r="C110" s="547"/>
      <c r="D110" s="548"/>
      <c r="E110" s="549"/>
      <c r="F110" s="547"/>
      <c r="G110" s="550"/>
      <c r="H110" s="551"/>
      <c r="I110" s="552"/>
      <c r="J110" s="551"/>
      <c r="K110" s="553"/>
    </row>
    <row r="111" spans="1:11" ht="24.6" customHeight="1">
      <c r="A111" s="538">
        <v>34</v>
      </c>
      <c r="B111" s="539" t="s">
        <v>1702</v>
      </c>
      <c r="C111" s="540" t="s">
        <v>1706</v>
      </c>
      <c r="D111" s="541"/>
      <c r="E111" s="542" t="s">
        <v>1707</v>
      </c>
      <c r="F111" s="539" t="s">
        <v>1696</v>
      </c>
      <c r="G111" s="543">
        <v>62</v>
      </c>
      <c r="H111" s="544">
        <v>0</v>
      </c>
      <c r="I111" s="543">
        <f>G111*(1+H111/100)</f>
        <v>62</v>
      </c>
      <c r="J111" s="544"/>
      <c r="K111" s="545">
        <f>I111*J111</f>
        <v>0</v>
      </c>
    </row>
    <row r="112" spans="1:11" ht="45.6" customHeight="1">
      <c r="A112" s="546"/>
      <c r="B112" s="547"/>
      <c r="C112" s="547"/>
      <c r="D112" s="548"/>
      <c r="E112" s="549" t="s">
        <v>1708</v>
      </c>
      <c r="F112" s="547"/>
      <c r="G112" s="550">
        <v>62</v>
      </c>
      <c r="H112" s="551"/>
      <c r="I112" s="552"/>
      <c r="J112" s="551"/>
      <c r="K112" s="553"/>
    </row>
    <row r="113" spans="1:11" ht="12">
      <c r="A113" s="554"/>
      <c r="B113" s="555"/>
      <c r="C113" s="555"/>
      <c r="D113" s="556"/>
      <c r="E113" s="557"/>
      <c r="F113" s="555"/>
      <c r="G113" s="558"/>
      <c r="H113" s="559"/>
      <c r="I113" s="558"/>
      <c r="J113" s="559"/>
      <c r="K113" s="560"/>
    </row>
    <row r="114" spans="1:11" ht="12">
      <c r="A114" s="532"/>
      <c r="B114" s="520"/>
      <c r="C114" s="533"/>
      <c r="D114" s="534"/>
      <c r="E114" s="533" t="s">
        <v>1709</v>
      </c>
      <c r="F114" s="520"/>
      <c r="G114" s="535"/>
      <c r="H114" s="536"/>
      <c r="I114" s="535"/>
      <c r="J114" s="536"/>
      <c r="K114" s="537">
        <f>SUBTOTAL(9,K115:K117)</f>
        <v>0</v>
      </c>
    </row>
    <row r="115" spans="1:11" ht="22.8" customHeight="1">
      <c r="A115" s="538">
        <v>35</v>
      </c>
      <c r="B115" s="539" t="s">
        <v>1702</v>
      </c>
      <c r="C115" s="540" t="s">
        <v>1710</v>
      </c>
      <c r="D115" s="541"/>
      <c r="E115" s="542" t="s">
        <v>1711</v>
      </c>
      <c r="F115" s="539" t="s">
        <v>160</v>
      </c>
      <c r="G115" s="543">
        <v>80.56</v>
      </c>
      <c r="H115" s="544">
        <v>0</v>
      </c>
      <c r="I115" s="543">
        <f>G115*(1+H115/100)</f>
        <v>80.56</v>
      </c>
      <c r="J115" s="544"/>
      <c r="K115" s="545">
        <f>I115*J115</f>
        <v>0</v>
      </c>
    </row>
    <row r="116" spans="1:11" ht="12">
      <c r="A116" s="546"/>
      <c r="B116" s="547"/>
      <c r="C116" s="547"/>
      <c r="D116" s="548"/>
      <c r="E116" s="549">
        <v>80.56</v>
      </c>
      <c r="F116" s="547"/>
      <c r="G116" s="550">
        <v>80.56</v>
      </c>
      <c r="H116" s="551"/>
      <c r="I116" s="552"/>
      <c r="J116" s="551"/>
      <c r="K116" s="553"/>
    </row>
    <row r="117" spans="1:11" ht="12">
      <c r="A117" s="554"/>
      <c r="B117" s="555"/>
      <c r="C117" s="555"/>
      <c r="D117" s="556"/>
      <c r="E117" s="557"/>
      <c r="F117" s="555"/>
      <c r="G117" s="558"/>
      <c r="H117" s="559"/>
      <c r="I117" s="558"/>
      <c r="J117" s="559"/>
      <c r="K117" s="560"/>
    </row>
    <row r="118" spans="1:11" ht="12">
      <c r="A118" s="532"/>
      <c r="B118" s="520"/>
      <c r="C118" s="533"/>
      <c r="D118" s="534"/>
      <c r="E118" s="533" t="s">
        <v>1712</v>
      </c>
      <c r="F118" s="520"/>
      <c r="G118" s="535"/>
      <c r="H118" s="536"/>
      <c r="I118" s="535"/>
      <c r="J118" s="536"/>
      <c r="K118" s="537">
        <f>SUBTOTAL(9,K119:K122)</f>
        <v>0</v>
      </c>
    </row>
    <row r="119" spans="1:11" ht="15" customHeight="1">
      <c r="A119" s="538">
        <v>36</v>
      </c>
      <c r="B119" s="539" t="s">
        <v>1440</v>
      </c>
      <c r="C119" s="540" t="s">
        <v>1713</v>
      </c>
      <c r="D119" s="541"/>
      <c r="E119" s="542" t="s">
        <v>1714</v>
      </c>
      <c r="F119" s="539" t="s">
        <v>300</v>
      </c>
      <c r="G119" s="543">
        <v>1</v>
      </c>
      <c r="H119" s="544">
        <v>0</v>
      </c>
      <c r="I119" s="543">
        <f>G119*(1+H119/100)</f>
        <v>1</v>
      </c>
      <c r="J119" s="544"/>
      <c r="K119" s="545">
        <f>I119*J119</f>
        <v>0</v>
      </c>
    </row>
    <row r="120" spans="1:11" ht="16.2" customHeight="1">
      <c r="A120" s="538">
        <v>37</v>
      </c>
      <c r="B120" s="539" t="s">
        <v>1440</v>
      </c>
      <c r="C120" s="540" t="s">
        <v>1715</v>
      </c>
      <c r="D120" s="541"/>
      <c r="E120" s="542" t="s">
        <v>1716</v>
      </c>
      <c r="F120" s="539" t="s">
        <v>300</v>
      </c>
      <c r="G120" s="543">
        <v>1</v>
      </c>
      <c r="H120" s="544">
        <v>0</v>
      </c>
      <c r="I120" s="543">
        <f>G120*(1+H120/100)</f>
        <v>1</v>
      </c>
      <c r="J120" s="544"/>
      <c r="K120" s="545">
        <f>I120*J120</f>
        <v>0</v>
      </c>
    </row>
    <row r="121" spans="1:11" ht="15" customHeight="1">
      <c r="A121" s="538">
        <v>38</v>
      </c>
      <c r="B121" s="539" t="s">
        <v>1440</v>
      </c>
      <c r="C121" s="540" t="s">
        <v>1717</v>
      </c>
      <c r="D121" s="541"/>
      <c r="E121" s="542" t="s">
        <v>1718</v>
      </c>
      <c r="F121" s="539" t="s">
        <v>300</v>
      </c>
      <c r="G121" s="543">
        <v>1</v>
      </c>
      <c r="H121" s="544">
        <v>0</v>
      </c>
      <c r="I121" s="543">
        <f>G121*(1+H121/100)</f>
        <v>1</v>
      </c>
      <c r="J121" s="544"/>
      <c r="K121" s="545">
        <f>I121*J121</f>
        <v>0</v>
      </c>
    </row>
    <row r="122" spans="1:11" ht="12">
      <c r="A122" s="554"/>
      <c r="B122" s="555"/>
      <c r="C122" s="555"/>
      <c r="D122" s="556"/>
      <c r="E122" s="557"/>
      <c r="F122" s="555"/>
      <c r="G122" s="558"/>
      <c r="H122" s="559"/>
      <c r="I122" s="558"/>
      <c r="J122" s="559"/>
      <c r="K122" s="560"/>
    </row>
    <row r="123" spans="1:11" ht="12">
      <c r="A123" s="532"/>
      <c r="B123" s="520"/>
      <c r="C123" s="533"/>
      <c r="D123" s="534"/>
      <c r="E123" s="533" t="s">
        <v>1719</v>
      </c>
      <c r="F123" s="520"/>
      <c r="G123" s="535"/>
      <c r="H123" s="536"/>
      <c r="I123" s="535"/>
      <c r="J123" s="536"/>
      <c r="K123" s="537">
        <f>SUBTOTAL(9,K124:K132)</f>
        <v>0</v>
      </c>
    </row>
    <row r="124" spans="1:11" ht="13.2" customHeight="1">
      <c r="A124" s="538">
        <v>39</v>
      </c>
      <c r="B124" s="539" t="s">
        <v>1440</v>
      </c>
      <c r="C124" s="540" t="s">
        <v>1720</v>
      </c>
      <c r="D124" s="541"/>
      <c r="E124" s="542" t="s">
        <v>1721</v>
      </c>
      <c r="F124" s="539" t="s">
        <v>300</v>
      </c>
      <c r="G124" s="543">
        <v>1</v>
      </c>
      <c r="H124" s="544">
        <v>0</v>
      </c>
      <c r="I124" s="543">
        <f>G124*(1+H124/100)</f>
        <v>1</v>
      </c>
      <c r="J124" s="544"/>
      <c r="K124" s="545">
        <f>I124*J124</f>
        <v>0</v>
      </c>
    </row>
    <row r="125" spans="1:11" ht="23.4" customHeight="1">
      <c r="A125" s="546"/>
      <c r="B125" s="547"/>
      <c r="C125" s="547"/>
      <c r="D125" s="548"/>
      <c r="E125" s="549" t="s">
        <v>1722</v>
      </c>
      <c r="F125" s="547"/>
      <c r="G125" s="550">
        <v>1</v>
      </c>
      <c r="H125" s="551"/>
      <c r="I125" s="552"/>
      <c r="J125" s="551"/>
      <c r="K125" s="553"/>
    </row>
    <row r="126" spans="1:11" ht="15" customHeight="1">
      <c r="A126" s="538">
        <v>40</v>
      </c>
      <c r="B126" s="539" t="s">
        <v>1440</v>
      </c>
      <c r="C126" s="540" t="s">
        <v>1723</v>
      </c>
      <c r="D126" s="541"/>
      <c r="E126" s="542" t="s">
        <v>1724</v>
      </c>
      <c r="F126" s="539" t="s">
        <v>300</v>
      </c>
      <c r="G126" s="543">
        <v>1</v>
      </c>
      <c r="H126" s="544">
        <v>0</v>
      </c>
      <c r="I126" s="543">
        <f aca="true" t="shared" si="0" ref="I126:I131">G126*(1+H126/100)</f>
        <v>1</v>
      </c>
      <c r="J126" s="544"/>
      <c r="K126" s="545">
        <f aca="true" t="shared" si="1" ref="K126:K131">I126*J126</f>
        <v>0</v>
      </c>
    </row>
    <row r="127" spans="1:11" ht="16.8" customHeight="1">
      <c r="A127" s="538">
        <v>41</v>
      </c>
      <c r="B127" s="539" t="s">
        <v>1440</v>
      </c>
      <c r="C127" s="540" t="s">
        <v>1725</v>
      </c>
      <c r="D127" s="541"/>
      <c r="E127" s="542" t="s">
        <v>1726</v>
      </c>
      <c r="F127" s="539" t="s">
        <v>300</v>
      </c>
      <c r="G127" s="543">
        <v>1</v>
      </c>
      <c r="H127" s="544">
        <v>0</v>
      </c>
      <c r="I127" s="543">
        <f t="shared" si="0"/>
        <v>1</v>
      </c>
      <c r="J127" s="544"/>
      <c r="K127" s="545">
        <f t="shared" si="1"/>
        <v>0</v>
      </c>
    </row>
    <row r="128" spans="1:11" ht="13.8" customHeight="1">
      <c r="A128" s="538">
        <v>42</v>
      </c>
      <c r="B128" s="539" t="s">
        <v>1440</v>
      </c>
      <c r="C128" s="540" t="s">
        <v>1727</v>
      </c>
      <c r="D128" s="541"/>
      <c r="E128" s="542" t="s">
        <v>1728</v>
      </c>
      <c r="F128" s="539" t="s">
        <v>300</v>
      </c>
      <c r="G128" s="543">
        <v>1</v>
      </c>
      <c r="H128" s="544">
        <v>0</v>
      </c>
      <c r="I128" s="543">
        <f t="shared" si="0"/>
        <v>1</v>
      </c>
      <c r="J128" s="544"/>
      <c r="K128" s="545">
        <f t="shared" si="1"/>
        <v>0</v>
      </c>
    </row>
    <row r="129" spans="1:11" ht="14.4" customHeight="1">
      <c r="A129" s="538">
        <v>43</v>
      </c>
      <c r="B129" s="539" t="s">
        <v>1440</v>
      </c>
      <c r="C129" s="540" t="s">
        <v>1729</v>
      </c>
      <c r="D129" s="541"/>
      <c r="E129" s="542" t="s">
        <v>1730</v>
      </c>
      <c r="F129" s="539" t="s">
        <v>300</v>
      </c>
      <c r="G129" s="543">
        <v>1</v>
      </c>
      <c r="H129" s="544">
        <v>0</v>
      </c>
      <c r="I129" s="543">
        <f t="shared" si="0"/>
        <v>1</v>
      </c>
      <c r="J129" s="544"/>
      <c r="K129" s="545">
        <f t="shared" si="1"/>
        <v>0</v>
      </c>
    </row>
    <row r="130" spans="1:11" ht="14.4" customHeight="1">
      <c r="A130" s="538">
        <v>44</v>
      </c>
      <c r="B130" s="539" t="s">
        <v>1440</v>
      </c>
      <c r="C130" s="540" t="s">
        <v>1731</v>
      </c>
      <c r="D130" s="541"/>
      <c r="E130" s="542" t="s">
        <v>1732</v>
      </c>
      <c r="F130" s="539" t="s">
        <v>300</v>
      </c>
      <c r="G130" s="543">
        <v>1</v>
      </c>
      <c r="H130" s="544">
        <v>0</v>
      </c>
      <c r="I130" s="543">
        <f t="shared" si="0"/>
        <v>1</v>
      </c>
      <c r="J130" s="544"/>
      <c r="K130" s="545">
        <f t="shared" si="1"/>
        <v>0</v>
      </c>
    </row>
    <row r="131" spans="1:11" ht="15" customHeight="1">
      <c r="A131" s="538">
        <v>45</v>
      </c>
      <c r="B131" s="539" t="s">
        <v>1440</v>
      </c>
      <c r="C131" s="540" t="s">
        <v>1733</v>
      </c>
      <c r="D131" s="541"/>
      <c r="E131" s="542" t="s">
        <v>1734</v>
      </c>
      <c r="F131" s="539" t="s">
        <v>300</v>
      </c>
      <c r="G131" s="543">
        <v>1</v>
      </c>
      <c r="H131" s="544">
        <v>0</v>
      </c>
      <c r="I131" s="543">
        <f t="shared" si="0"/>
        <v>1</v>
      </c>
      <c r="J131" s="544"/>
      <c r="K131" s="545">
        <f t="shared" si="1"/>
        <v>0</v>
      </c>
    </row>
    <row r="132" spans="1:11" ht="12">
      <c r="A132" s="554"/>
      <c r="B132" s="555"/>
      <c r="C132" s="555"/>
      <c r="D132" s="556"/>
      <c r="E132" s="557"/>
      <c r="F132" s="555"/>
      <c r="G132" s="558"/>
      <c r="H132" s="559"/>
      <c r="I132" s="558"/>
      <c r="J132" s="559"/>
      <c r="K132" s="560"/>
    </row>
    <row r="133" spans="1:11" ht="12">
      <c r="A133" s="532"/>
      <c r="B133" s="520"/>
      <c r="C133" s="533"/>
      <c r="D133" s="534"/>
      <c r="E133" s="533" t="s">
        <v>1735</v>
      </c>
      <c r="F133" s="520"/>
      <c r="G133" s="535"/>
      <c r="H133" s="536"/>
      <c r="I133" s="535"/>
      <c r="J133" s="536"/>
      <c r="K133" s="537">
        <f>SUBTOTAL(9,K134:K136)</f>
        <v>0</v>
      </c>
    </row>
    <row r="134" spans="1:11" ht="13.8" customHeight="1">
      <c r="A134" s="538">
        <v>46</v>
      </c>
      <c r="B134" s="539" t="s">
        <v>1440</v>
      </c>
      <c r="C134" s="540" t="s">
        <v>1736</v>
      </c>
      <c r="D134" s="541"/>
      <c r="E134" s="542" t="s">
        <v>1737</v>
      </c>
      <c r="F134" s="539" t="s">
        <v>300</v>
      </c>
      <c r="G134" s="543">
        <v>5</v>
      </c>
      <c r="H134" s="544">
        <v>0</v>
      </c>
      <c r="I134" s="543">
        <f>G134*(1+H134/100)</f>
        <v>5</v>
      </c>
      <c r="J134" s="544"/>
      <c r="K134" s="545">
        <f>I134*J134</f>
        <v>0</v>
      </c>
    </row>
    <row r="135" spans="1:11" ht="12">
      <c r="A135" s="546"/>
      <c r="B135" s="547"/>
      <c r="C135" s="547"/>
      <c r="D135" s="548"/>
      <c r="E135" s="549" t="s">
        <v>1738</v>
      </c>
      <c r="F135" s="547"/>
      <c r="G135" s="550">
        <v>5</v>
      </c>
      <c r="H135" s="551"/>
      <c r="I135" s="552"/>
      <c r="J135" s="551"/>
      <c r="K135" s="553"/>
    </row>
    <row r="136" spans="1:11" ht="12">
      <c r="A136" s="554"/>
      <c r="B136" s="555"/>
      <c r="C136" s="555"/>
      <c r="D136" s="556"/>
      <c r="E136" s="557"/>
      <c r="F136" s="555"/>
      <c r="G136" s="558"/>
      <c r="H136" s="559"/>
      <c r="I136" s="558"/>
      <c r="J136" s="559"/>
      <c r="K136" s="560"/>
    </row>
    <row r="137" spans="1:11" ht="12">
      <c r="A137" s="554"/>
      <c r="B137" s="555"/>
      <c r="C137" s="555"/>
      <c r="D137" s="556"/>
      <c r="E137" s="566" t="s">
        <v>1739</v>
      </c>
      <c r="F137" s="555"/>
      <c r="G137" s="558"/>
      <c r="H137" s="559"/>
      <c r="I137" s="558"/>
      <c r="J137" s="559"/>
      <c r="K137" s="567">
        <f>SUM(K6+K27+K33+K43+K47+K56+K66+K98+K101+K105+K114+K118+K123+K133)</f>
        <v>0</v>
      </c>
    </row>
    <row r="138" spans="1:11" ht="12">
      <c r="A138" s="554"/>
      <c r="B138" s="555"/>
      <c r="C138" s="555"/>
      <c r="D138" s="556"/>
      <c r="E138" s="557"/>
      <c r="F138" s="555"/>
      <c r="G138" s="558"/>
      <c r="H138" s="559"/>
      <c r="I138" s="558"/>
      <c r="J138" s="559"/>
      <c r="K138" s="560"/>
    </row>
    <row r="139" spans="1:11" ht="12">
      <c r="A139" s="554"/>
      <c r="B139" s="555"/>
      <c r="C139" s="555"/>
      <c r="D139" s="556"/>
      <c r="E139" s="557"/>
      <c r="F139" s="555"/>
      <c r="G139" s="558"/>
      <c r="H139" s="559"/>
      <c r="I139" s="558"/>
      <c r="J139" s="559"/>
      <c r="K139" s="560"/>
    </row>
    <row r="140" spans="1:11" ht="12">
      <c r="A140" s="554"/>
      <c r="B140" s="555"/>
      <c r="C140" s="555"/>
      <c r="D140" s="556"/>
      <c r="E140" s="557"/>
      <c r="F140" s="555"/>
      <c r="G140" s="558"/>
      <c r="H140" s="559"/>
      <c r="I140" s="558"/>
      <c r="J140" s="559"/>
      <c r="K140" s="560"/>
    </row>
  </sheetData>
  <printOptions/>
  <pageMargins left="0.7" right="0.7" top="0.787401575" bottom="0.787401575" header="0.3" footer="0.3"/>
  <pageSetup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604"/>
      <c r="M2" s="604"/>
      <c r="N2" s="604"/>
      <c r="O2" s="604"/>
      <c r="P2" s="604"/>
      <c r="Q2" s="604"/>
      <c r="R2" s="604"/>
      <c r="S2" s="604"/>
      <c r="T2" s="604"/>
      <c r="U2" s="604"/>
      <c r="V2" s="604"/>
      <c r="AT2" s="18" t="s">
        <v>101</v>
      </c>
    </row>
    <row r="3" spans="2:46" s="1" customFormat="1" ht="6.9" customHeight="1">
      <c r="B3" s="109"/>
      <c r="C3" s="110"/>
      <c r="D3" s="110"/>
      <c r="E3" s="110"/>
      <c r="F3" s="110"/>
      <c r="G3" s="110"/>
      <c r="H3" s="110"/>
      <c r="I3" s="110"/>
      <c r="J3" s="110"/>
      <c r="K3" s="110"/>
      <c r="L3" s="21"/>
      <c r="AT3" s="18" t="s">
        <v>86</v>
      </c>
    </row>
    <row r="4" spans="2:46" s="1" customFormat="1" ht="24.9" customHeight="1">
      <c r="B4" s="21"/>
      <c r="D4" s="111" t="s">
        <v>120</v>
      </c>
      <c r="L4" s="21"/>
      <c r="M4" s="112" t="s">
        <v>10</v>
      </c>
      <c r="AT4" s="18" t="s">
        <v>4</v>
      </c>
    </row>
    <row r="5" spans="2:12" s="1" customFormat="1" ht="6.9" customHeight="1">
      <c r="B5" s="21"/>
      <c r="L5" s="21"/>
    </row>
    <row r="6" spans="2:12" s="1" customFormat="1" ht="12" customHeight="1">
      <c r="B6" s="21"/>
      <c r="D6" s="113" t="s">
        <v>16</v>
      </c>
      <c r="L6" s="21"/>
    </row>
    <row r="7" spans="2:12" s="1" customFormat="1" ht="16.5" customHeight="1">
      <c r="B7" s="21"/>
      <c r="E7" s="619" t="str">
        <f>'Rekapitulace stavby'!K6</f>
        <v>III. etapa revitalizace Letního cvičiště Louny</v>
      </c>
      <c r="F7" s="620"/>
      <c r="G7" s="620"/>
      <c r="H7" s="620"/>
      <c r="L7" s="21"/>
    </row>
    <row r="8" spans="1:31" s="2" customFormat="1" ht="12" customHeight="1">
      <c r="A8" s="35"/>
      <c r="B8" s="40"/>
      <c r="C8" s="35"/>
      <c r="D8" s="113" t="s">
        <v>121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621" t="s">
        <v>962</v>
      </c>
      <c r="F9" s="622"/>
      <c r="G9" s="622"/>
      <c r="H9" s="622"/>
      <c r="I9" s="35"/>
      <c r="J9" s="35"/>
      <c r="K9" s="35"/>
      <c r="L9" s="52"/>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20. 11. 2020</v>
      </c>
      <c r="K12" s="35"/>
      <c r="L12" s="52"/>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623" t="str">
        <f>'Rekapitulace stavby'!E14</f>
        <v>Vyplň údaj</v>
      </c>
      <c r="F18" s="624"/>
      <c r="G18" s="624"/>
      <c r="H18" s="624"/>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625" t="s">
        <v>1</v>
      </c>
      <c r="F27" s="625"/>
      <c r="G27" s="625"/>
      <c r="H27" s="625"/>
      <c r="I27" s="116"/>
      <c r="J27" s="116"/>
      <c r="K27" s="116"/>
      <c r="L27" s="118"/>
      <c r="S27" s="116"/>
      <c r="T27" s="116"/>
      <c r="U27" s="116"/>
      <c r="V27" s="116"/>
      <c r="W27" s="116"/>
      <c r="X27" s="116"/>
      <c r="Y27" s="116"/>
      <c r="Z27" s="116"/>
      <c r="AA27" s="116"/>
      <c r="AB27" s="116"/>
      <c r="AC27" s="116"/>
      <c r="AD27" s="116"/>
      <c r="AE27" s="116"/>
    </row>
    <row r="28" spans="1:31" s="2" customFormat="1" ht="6.9"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ROUND(J123,2)</f>
        <v>0</v>
      </c>
      <c r="K30" s="35"/>
      <c r="L30" s="52"/>
      <c r="S30" s="35"/>
      <c r="T30" s="35"/>
      <c r="U30" s="35"/>
      <c r="V30" s="35"/>
      <c r="W30" s="35"/>
      <c r="X30" s="35"/>
      <c r="Y30" s="35"/>
      <c r="Z30" s="35"/>
      <c r="AA30" s="35"/>
      <c r="AB30" s="35"/>
      <c r="AC30" s="35"/>
      <c r="AD30" s="35"/>
      <c r="AE30" s="35"/>
    </row>
    <row r="31" spans="1:31" s="2" customFormat="1" ht="6.9"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 customHeight="1">
      <c r="A33" s="35"/>
      <c r="B33" s="40"/>
      <c r="C33" s="35"/>
      <c r="D33" s="123" t="s">
        <v>40</v>
      </c>
      <c r="E33" s="113" t="s">
        <v>41</v>
      </c>
      <c r="F33" s="124">
        <f>ROUND((SUM(BE123:BE137)),2)</f>
        <v>0</v>
      </c>
      <c r="G33" s="35"/>
      <c r="H33" s="35"/>
      <c r="I33" s="125">
        <v>0.21</v>
      </c>
      <c r="J33" s="124">
        <f>ROUND(((SUM(BE123:BE137))*I33),2)</f>
        <v>0</v>
      </c>
      <c r="K33" s="35"/>
      <c r="L33" s="52"/>
      <c r="S33" s="35"/>
      <c r="T33" s="35"/>
      <c r="U33" s="35"/>
      <c r="V33" s="35"/>
      <c r="W33" s="35"/>
      <c r="X33" s="35"/>
      <c r="Y33" s="35"/>
      <c r="Z33" s="35"/>
      <c r="AA33" s="35"/>
      <c r="AB33" s="35"/>
      <c r="AC33" s="35"/>
      <c r="AD33" s="35"/>
      <c r="AE33" s="35"/>
    </row>
    <row r="34" spans="1:31" s="2" customFormat="1" ht="14.4" customHeight="1">
      <c r="A34" s="35"/>
      <c r="B34" s="40"/>
      <c r="C34" s="35"/>
      <c r="D34" s="35"/>
      <c r="E34" s="113" t="s">
        <v>42</v>
      </c>
      <c r="F34" s="124">
        <f>ROUND((SUM(BF123:BF137)),2)</f>
        <v>0</v>
      </c>
      <c r="G34" s="35"/>
      <c r="H34" s="35"/>
      <c r="I34" s="125">
        <v>0.15</v>
      </c>
      <c r="J34" s="124">
        <f>ROUND(((SUM(BF123:BF137))*I34),2)</f>
        <v>0</v>
      </c>
      <c r="K34" s="35"/>
      <c r="L34" s="52"/>
      <c r="S34" s="35"/>
      <c r="T34" s="35"/>
      <c r="U34" s="35"/>
      <c r="V34" s="35"/>
      <c r="W34" s="35"/>
      <c r="X34" s="35"/>
      <c r="Y34" s="35"/>
      <c r="Z34" s="35"/>
      <c r="AA34" s="35"/>
      <c r="AB34" s="35"/>
      <c r="AC34" s="35"/>
      <c r="AD34" s="35"/>
      <c r="AE34" s="35"/>
    </row>
    <row r="35" spans="1:31" s="2" customFormat="1" ht="14.4" customHeight="1" hidden="1">
      <c r="A35" s="35"/>
      <c r="B35" s="40"/>
      <c r="C35" s="35"/>
      <c r="D35" s="35"/>
      <c r="E35" s="113" t="s">
        <v>43</v>
      </c>
      <c r="F35" s="124">
        <f>ROUND((SUM(BG123:BG137)),2)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 customHeight="1" hidden="1">
      <c r="A36" s="35"/>
      <c r="B36" s="40"/>
      <c r="C36" s="35"/>
      <c r="D36" s="35"/>
      <c r="E36" s="113" t="s">
        <v>44</v>
      </c>
      <c r="F36" s="124">
        <f>ROUND((SUM(BH123:BH137)),2)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 customHeight="1" hidden="1">
      <c r="A37" s="35"/>
      <c r="B37" s="40"/>
      <c r="C37" s="35"/>
      <c r="D37" s="35"/>
      <c r="E37" s="113" t="s">
        <v>45</v>
      </c>
      <c r="F37" s="124">
        <f>ROUND((SUM(BI123:BI137)),2)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2"/>
      <c r="D50" s="133" t="s">
        <v>49</v>
      </c>
      <c r="E50" s="134"/>
      <c r="F50" s="134"/>
      <c r="G50" s="133" t="s">
        <v>50</v>
      </c>
      <c r="H50" s="134"/>
      <c r="I50" s="134"/>
      <c r="J50" s="134"/>
      <c r="K50" s="134"/>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3.2">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 customHeight="1">
      <c r="A82" s="35"/>
      <c r="B82" s="36"/>
      <c r="C82" s="24" t="s">
        <v>123</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617" t="str">
        <f>E7</f>
        <v>III. etapa revitalizace Letního cvičiště Louny</v>
      </c>
      <c r="F85" s="618"/>
      <c r="G85" s="618"/>
      <c r="H85" s="618"/>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121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579" t="str">
        <f>E9</f>
        <v>SO-06 - Objekt zázemí</v>
      </c>
      <c r="F87" s="616"/>
      <c r="G87" s="616"/>
      <c r="H87" s="616"/>
      <c r="I87" s="37"/>
      <c r="J87" s="37"/>
      <c r="K87" s="37"/>
      <c r="L87" s="52"/>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Louny</v>
      </c>
      <c r="G89" s="37"/>
      <c r="H89" s="37"/>
      <c r="I89" s="30" t="s">
        <v>22</v>
      </c>
      <c r="J89" s="67" t="str">
        <f>IF(J12="","",J12)</f>
        <v>20. 11. 2020</v>
      </c>
      <c r="K89" s="37"/>
      <c r="L89" s="52"/>
      <c r="S89" s="35"/>
      <c r="T89" s="35"/>
      <c r="U89" s="35"/>
      <c r="V89" s="35"/>
      <c r="W89" s="35"/>
      <c r="X89" s="35"/>
      <c r="Y89" s="35"/>
      <c r="Z89" s="35"/>
      <c r="AA89" s="35"/>
      <c r="AB89" s="35"/>
      <c r="AC89" s="35"/>
      <c r="AD89" s="35"/>
      <c r="AE89" s="35"/>
    </row>
    <row r="90" spans="1:31" s="2" customFormat="1" ht="6.9"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65" customHeight="1">
      <c r="A91" s="35"/>
      <c r="B91" s="36"/>
      <c r="C91" s="30" t="s">
        <v>24</v>
      </c>
      <c r="D91" s="37"/>
      <c r="E91" s="37"/>
      <c r="F91" s="28" t="str">
        <f>E15</f>
        <v>Město Louny</v>
      </c>
      <c r="G91" s="37"/>
      <c r="H91" s="37"/>
      <c r="I91" s="30" t="s">
        <v>30</v>
      </c>
      <c r="J91" s="33" t="str">
        <f>E21</f>
        <v>Sportovní projekty s.r.o.</v>
      </c>
      <c r="K91" s="37"/>
      <c r="L91" s="52"/>
      <c r="S91" s="35"/>
      <c r="T91" s="35"/>
      <c r="U91" s="35"/>
      <c r="V91" s="35"/>
      <c r="W91" s="35"/>
      <c r="X91" s="35"/>
      <c r="Y91" s="35"/>
      <c r="Z91" s="35"/>
      <c r="AA91" s="35"/>
      <c r="AB91" s="35"/>
      <c r="AC91" s="35"/>
      <c r="AD91" s="35"/>
      <c r="AE91" s="35"/>
    </row>
    <row r="92" spans="1:31" s="2" customFormat="1" ht="15.15" customHeight="1">
      <c r="A92" s="35"/>
      <c r="B92" s="36"/>
      <c r="C92" s="30" t="s">
        <v>28</v>
      </c>
      <c r="D92" s="37"/>
      <c r="E92" s="37"/>
      <c r="F92" s="28" t="str">
        <f>IF(E18="","",E18)</f>
        <v>Vyplň údaj</v>
      </c>
      <c r="G92" s="37"/>
      <c r="H92" s="37"/>
      <c r="I92" s="30" t="s">
        <v>33</v>
      </c>
      <c r="J92" s="33" t="str">
        <f>E24</f>
        <v>F.Pecka</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124</v>
      </c>
      <c r="D94" s="145"/>
      <c r="E94" s="145"/>
      <c r="F94" s="145"/>
      <c r="G94" s="145"/>
      <c r="H94" s="145"/>
      <c r="I94" s="145"/>
      <c r="J94" s="146" t="s">
        <v>125</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8" customHeight="1">
      <c r="A96" s="35"/>
      <c r="B96" s="36"/>
      <c r="C96" s="147" t="s">
        <v>126</v>
      </c>
      <c r="D96" s="37"/>
      <c r="E96" s="37"/>
      <c r="F96" s="37"/>
      <c r="G96" s="37"/>
      <c r="H96" s="37"/>
      <c r="I96" s="37"/>
      <c r="J96" s="85">
        <f>J123</f>
        <v>0</v>
      </c>
      <c r="K96" s="37"/>
      <c r="L96" s="52"/>
      <c r="S96" s="35"/>
      <c r="T96" s="35"/>
      <c r="U96" s="35"/>
      <c r="V96" s="35"/>
      <c r="W96" s="35"/>
      <c r="X96" s="35"/>
      <c r="Y96" s="35"/>
      <c r="Z96" s="35"/>
      <c r="AA96" s="35"/>
      <c r="AB96" s="35"/>
      <c r="AC96" s="35"/>
      <c r="AD96" s="35"/>
      <c r="AE96" s="35"/>
      <c r="AU96" s="18" t="s">
        <v>127</v>
      </c>
    </row>
    <row r="97" spans="2:12" s="9" customFormat="1" ht="24.9" customHeight="1">
      <c r="B97" s="148"/>
      <c r="C97" s="149"/>
      <c r="D97" s="150" t="s">
        <v>128</v>
      </c>
      <c r="E97" s="151"/>
      <c r="F97" s="151"/>
      <c r="G97" s="151"/>
      <c r="H97" s="151"/>
      <c r="I97" s="151"/>
      <c r="J97" s="152">
        <f>J124</f>
        <v>0</v>
      </c>
      <c r="K97" s="149"/>
      <c r="L97" s="153"/>
    </row>
    <row r="98" spans="2:12" s="10" customFormat="1" ht="19.95" customHeight="1">
      <c r="B98" s="154"/>
      <c r="C98" s="155"/>
      <c r="D98" s="156" t="s">
        <v>397</v>
      </c>
      <c r="E98" s="157"/>
      <c r="F98" s="157"/>
      <c r="G98" s="157"/>
      <c r="H98" s="157"/>
      <c r="I98" s="157"/>
      <c r="J98" s="158">
        <f>J125</f>
        <v>0</v>
      </c>
      <c r="K98" s="155"/>
      <c r="L98" s="159"/>
    </row>
    <row r="99" spans="2:12" s="9" customFormat="1" ht="24.9" customHeight="1">
      <c r="B99" s="148"/>
      <c r="C99" s="149"/>
      <c r="D99" s="150" t="s">
        <v>135</v>
      </c>
      <c r="E99" s="151"/>
      <c r="F99" s="151"/>
      <c r="G99" s="151"/>
      <c r="H99" s="151"/>
      <c r="I99" s="151"/>
      <c r="J99" s="152">
        <f>J129</f>
        <v>0</v>
      </c>
      <c r="K99" s="149"/>
      <c r="L99" s="153"/>
    </row>
    <row r="100" spans="2:12" s="10" customFormat="1" ht="19.95" customHeight="1">
      <c r="B100" s="154"/>
      <c r="C100" s="155"/>
      <c r="D100" s="156" t="s">
        <v>136</v>
      </c>
      <c r="E100" s="157"/>
      <c r="F100" s="157"/>
      <c r="G100" s="157"/>
      <c r="H100" s="157"/>
      <c r="I100" s="157"/>
      <c r="J100" s="158">
        <f>J130</f>
        <v>0</v>
      </c>
      <c r="K100" s="155"/>
      <c r="L100" s="159"/>
    </row>
    <row r="101" spans="2:12" s="10" customFormat="1" ht="19.95" customHeight="1">
      <c r="B101" s="154"/>
      <c r="C101" s="155"/>
      <c r="D101" s="156" t="s">
        <v>137</v>
      </c>
      <c r="E101" s="157"/>
      <c r="F101" s="157"/>
      <c r="G101" s="157"/>
      <c r="H101" s="157"/>
      <c r="I101" s="157"/>
      <c r="J101" s="158">
        <f>J132</f>
        <v>0</v>
      </c>
      <c r="K101" s="155"/>
      <c r="L101" s="159"/>
    </row>
    <row r="102" spans="2:12" s="10" customFormat="1" ht="19.95" customHeight="1">
      <c r="B102" s="154"/>
      <c r="C102" s="155"/>
      <c r="D102" s="156" t="s">
        <v>138</v>
      </c>
      <c r="E102" s="157"/>
      <c r="F102" s="157"/>
      <c r="G102" s="157"/>
      <c r="H102" s="157"/>
      <c r="I102" s="157"/>
      <c r="J102" s="158">
        <f>J134</f>
        <v>0</v>
      </c>
      <c r="K102" s="155"/>
      <c r="L102" s="159"/>
    </row>
    <row r="103" spans="2:12" s="10" customFormat="1" ht="19.95" customHeight="1">
      <c r="B103" s="154"/>
      <c r="C103" s="155"/>
      <c r="D103" s="156" t="s">
        <v>139</v>
      </c>
      <c r="E103" s="157"/>
      <c r="F103" s="157"/>
      <c r="G103" s="157"/>
      <c r="H103" s="157"/>
      <c r="I103" s="157"/>
      <c r="J103" s="158">
        <f>J136</f>
        <v>0</v>
      </c>
      <c r="K103" s="155"/>
      <c r="L103" s="159"/>
    </row>
    <row r="104" spans="1:31" s="2" customFormat="1" ht="21.75" customHeight="1">
      <c r="A104" s="35"/>
      <c r="B104" s="36"/>
      <c r="C104" s="37"/>
      <c r="D104" s="37"/>
      <c r="E104" s="37"/>
      <c r="F104" s="37"/>
      <c r="G104" s="37"/>
      <c r="H104" s="37"/>
      <c r="I104" s="37"/>
      <c r="J104" s="37"/>
      <c r="K104" s="37"/>
      <c r="L104" s="52"/>
      <c r="S104" s="35"/>
      <c r="T104" s="35"/>
      <c r="U104" s="35"/>
      <c r="V104" s="35"/>
      <c r="W104" s="35"/>
      <c r="X104" s="35"/>
      <c r="Y104" s="35"/>
      <c r="Z104" s="35"/>
      <c r="AA104" s="35"/>
      <c r="AB104" s="35"/>
      <c r="AC104" s="35"/>
      <c r="AD104" s="35"/>
      <c r="AE104" s="35"/>
    </row>
    <row r="105" spans="1:31" s="2" customFormat="1" ht="6.9" customHeight="1">
      <c r="A105" s="35"/>
      <c r="B105" s="55"/>
      <c r="C105" s="56"/>
      <c r="D105" s="56"/>
      <c r="E105" s="56"/>
      <c r="F105" s="56"/>
      <c r="G105" s="56"/>
      <c r="H105" s="56"/>
      <c r="I105" s="56"/>
      <c r="J105" s="56"/>
      <c r="K105" s="56"/>
      <c r="L105" s="52"/>
      <c r="S105" s="35"/>
      <c r="T105" s="35"/>
      <c r="U105" s="35"/>
      <c r="V105" s="35"/>
      <c r="W105" s="35"/>
      <c r="X105" s="35"/>
      <c r="Y105" s="35"/>
      <c r="Z105" s="35"/>
      <c r="AA105" s="35"/>
      <c r="AB105" s="35"/>
      <c r="AC105" s="35"/>
      <c r="AD105" s="35"/>
      <c r="AE105" s="35"/>
    </row>
    <row r="109" spans="1:31" s="2" customFormat="1" ht="6.9" customHeight="1">
      <c r="A109" s="35"/>
      <c r="B109" s="57"/>
      <c r="C109" s="58"/>
      <c r="D109" s="58"/>
      <c r="E109" s="58"/>
      <c r="F109" s="58"/>
      <c r="G109" s="58"/>
      <c r="H109" s="58"/>
      <c r="I109" s="58"/>
      <c r="J109" s="58"/>
      <c r="K109" s="58"/>
      <c r="L109" s="52"/>
      <c r="S109" s="35"/>
      <c r="T109" s="35"/>
      <c r="U109" s="35"/>
      <c r="V109" s="35"/>
      <c r="W109" s="35"/>
      <c r="X109" s="35"/>
      <c r="Y109" s="35"/>
      <c r="Z109" s="35"/>
      <c r="AA109" s="35"/>
      <c r="AB109" s="35"/>
      <c r="AC109" s="35"/>
      <c r="AD109" s="35"/>
      <c r="AE109" s="35"/>
    </row>
    <row r="110" spans="1:31" s="2" customFormat="1" ht="24.9" customHeight="1">
      <c r="A110" s="35"/>
      <c r="B110" s="36"/>
      <c r="C110" s="24" t="s">
        <v>140</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6.9"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16</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617" t="str">
        <f>E7</f>
        <v>III. etapa revitalizace Letního cvičiště Louny</v>
      </c>
      <c r="F113" s="618"/>
      <c r="G113" s="618"/>
      <c r="H113" s="618"/>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121</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579" t="str">
        <f>E9</f>
        <v>SO-06 - Objekt zázemí</v>
      </c>
      <c r="F115" s="616"/>
      <c r="G115" s="616"/>
      <c r="H115" s="616"/>
      <c r="I115" s="37"/>
      <c r="J115" s="37"/>
      <c r="K115" s="37"/>
      <c r="L115" s="52"/>
      <c r="S115" s="35"/>
      <c r="T115" s="35"/>
      <c r="U115" s="35"/>
      <c r="V115" s="35"/>
      <c r="W115" s="35"/>
      <c r="X115" s="35"/>
      <c r="Y115" s="35"/>
      <c r="Z115" s="35"/>
      <c r="AA115" s="35"/>
      <c r="AB115" s="35"/>
      <c r="AC115" s="35"/>
      <c r="AD115" s="35"/>
      <c r="AE115" s="35"/>
    </row>
    <row r="116" spans="1:31" s="2" customFormat="1" ht="6.9"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20</v>
      </c>
      <c r="D117" s="37"/>
      <c r="E117" s="37"/>
      <c r="F117" s="28" t="str">
        <f>F12</f>
        <v>Louny</v>
      </c>
      <c r="G117" s="37"/>
      <c r="H117" s="37"/>
      <c r="I117" s="30" t="s">
        <v>22</v>
      </c>
      <c r="J117" s="67" t="str">
        <f>IF(J12="","",J12)</f>
        <v>20. 11. 2020</v>
      </c>
      <c r="K117" s="37"/>
      <c r="L117" s="52"/>
      <c r="S117" s="35"/>
      <c r="T117" s="35"/>
      <c r="U117" s="35"/>
      <c r="V117" s="35"/>
      <c r="W117" s="35"/>
      <c r="X117" s="35"/>
      <c r="Y117" s="35"/>
      <c r="Z117" s="35"/>
      <c r="AA117" s="35"/>
      <c r="AB117" s="35"/>
      <c r="AC117" s="35"/>
      <c r="AD117" s="35"/>
      <c r="AE117" s="35"/>
    </row>
    <row r="118" spans="1:31" s="2" customFormat="1" ht="6.9"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25.65" customHeight="1">
      <c r="A119" s="35"/>
      <c r="B119" s="36"/>
      <c r="C119" s="30" t="s">
        <v>24</v>
      </c>
      <c r="D119" s="37"/>
      <c r="E119" s="37"/>
      <c r="F119" s="28" t="str">
        <f>E15</f>
        <v>Město Louny</v>
      </c>
      <c r="G119" s="37"/>
      <c r="H119" s="37"/>
      <c r="I119" s="30" t="s">
        <v>30</v>
      </c>
      <c r="J119" s="33" t="str">
        <f>E21</f>
        <v>Sportovní projekty s.r.o.</v>
      </c>
      <c r="K119" s="37"/>
      <c r="L119" s="52"/>
      <c r="S119" s="35"/>
      <c r="T119" s="35"/>
      <c r="U119" s="35"/>
      <c r="V119" s="35"/>
      <c r="W119" s="35"/>
      <c r="X119" s="35"/>
      <c r="Y119" s="35"/>
      <c r="Z119" s="35"/>
      <c r="AA119" s="35"/>
      <c r="AB119" s="35"/>
      <c r="AC119" s="35"/>
      <c r="AD119" s="35"/>
      <c r="AE119" s="35"/>
    </row>
    <row r="120" spans="1:31" s="2" customFormat="1" ht="15.15" customHeight="1">
      <c r="A120" s="35"/>
      <c r="B120" s="36"/>
      <c r="C120" s="30" t="s">
        <v>28</v>
      </c>
      <c r="D120" s="37"/>
      <c r="E120" s="37"/>
      <c r="F120" s="28" t="str">
        <f>IF(E18="","",E18)</f>
        <v>Vyplň údaj</v>
      </c>
      <c r="G120" s="37"/>
      <c r="H120" s="37"/>
      <c r="I120" s="30" t="s">
        <v>33</v>
      </c>
      <c r="J120" s="33" t="str">
        <f>E24</f>
        <v>F.Pecka</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11" customFormat="1" ht="29.25" customHeight="1">
      <c r="A122" s="160"/>
      <c r="B122" s="161"/>
      <c r="C122" s="162" t="s">
        <v>141</v>
      </c>
      <c r="D122" s="163" t="s">
        <v>61</v>
      </c>
      <c r="E122" s="163" t="s">
        <v>57</v>
      </c>
      <c r="F122" s="163" t="s">
        <v>58</v>
      </c>
      <c r="G122" s="163" t="s">
        <v>142</v>
      </c>
      <c r="H122" s="163" t="s">
        <v>143</v>
      </c>
      <c r="I122" s="163" t="s">
        <v>144</v>
      </c>
      <c r="J122" s="164" t="s">
        <v>125</v>
      </c>
      <c r="K122" s="165" t="s">
        <v>145</v>
      </c>
      <c r="L122" s="166"/>
      <c r="M122" s="76" t="s">
        <v>1</v>
      </c>
      <c r="N122" s="77" t="s">
        <v>40</v>
      </c>
      <c r="O122" s="77" t="s">
        <v>146</v>
      </c>
      <c r="P122" s="77" t="s">
        <v>147</v>
      </c>
      <c r="Q122" s="77" t="s">
        <v>148</v>
      </c>
      <c r="R122" s="77" t="s">
        <v>149</v>
      </c>
      <c r="S122" s="77" t="s">
        <v>150</v>
      </c>
      <c r="T122" s="78" t="s">
        <v>151</v>
      </c>
      <c r="U122" s="160"/>
      <c r="V122" s="160"/>
      <c r="W122" s="160"/>
      <c r="X122" s="160"/>
      <c r="Y122" s="160"/>
      <c r="Z122" s="160"/>
      <c r="AA122" s="160"/>
      <c r="AB122" s="160"/>
      <c r="AC122" s="160"/>
      <c r="AD122" s="160"/>
      <c r="AE122" s="160"/>
    </row>
    <row r="123" spans="1:63" s="2" customFormat="1" ht="22.8" customHeight="1">
      <c r="A123" s="35"/>
      <c r="B123" s="36"/>
      <c r="C123" s="83" t="s">
        <v>152</v>
      </c>
      <c r="D123" s="37"/>
      <c r="E123" s="37"/>
      <c r="F123" s="37"/>
      <c r="G123" s="37"/>
      <c r="H123" s="37"/>
      <c r="I123" s="37"/>
      <c r="J123" s="167">
        <f>BK123</f>
        <v>0</v>
      </c>
      <c r="K123" s="37"/>
      <c r="L123" s="40"/>
      <c r="M123" s="79"/>
      <c r="N123" s="168"/>
      <c r="O123" s="80"/>
      <c r="P123" s="169">
        <f>P124+P129</f>
        <v>0</v>
      </c>
      <c r="Q123" s="80"/>
      <c r="R123" s="169">
        <f>R124+R129</f>
        <v>0</v>
      </c>
      <c r="S123" s="80"/>
      <c r="T123" s="170">
        <f>T124+T129</f>
        <v>0</v>
      </c>
      <c r="U123" s="35"/>
      <c r="V123" s="35"/>
      <c r="W123" s="35"/>
      <c r="X123" s="35"/>
      <c r="Y123" s="35"/>
      <c r="Z123" s="35"/>
      <c r="AA123" s="35"/>
      <c r="AB123" s="35"/>
      <c r="AC123" s="35"/>
      <c r="AD123" s="35"/>
      <c r="AE123" s="35"/>
      <c r="AT123" s="18" t="s">
        <v>75</v>
      </c>
      <c r="AU123" s="18" t="s">
        <v>127</v>
      </c>
      <c r="BK123" s="171">
        <f>BK124+BK129</f>
        <v>0</v>
      </c>
    </row>
    <row r="124" spans="2:63" s="12" customFormat="1" ht="25.95" customHeight="1">
      <c r="B124" s="172"/>
      <c r="C124" s="173"/>
      <c r="D124" s="174" t="s">
        <v>75</v>
      </c>
      <c r="E124" s="175" t="s">
        <v>153</v>
      </c>
      <c r="F124" s="175" t="s">
        <v>154</v>
      </c>
      <c r="G124" s="173"/>
      <c r="H124" s="173"/>
      <c r="I124" s="176"/>
      <c r="J124" s="177">
        <f>BK124</f>
        <v>0</v>
      </c>
      <c r="K124" s="173"/>
      <c r="L124" s="178"/>
      <c r="M124" s="179"/>
      <c r="N124" s="180"/>
      <c r="O124" s="180"/>
      <c r="P124" s="181">
        <f>P125</f>
        <v>0</v>
      </c>
      <c r="Q124" s="180"/>
      <c r="R124" s="181">
        <f>R125</f>
        <v>0</v>
      </c>
      <c r="S124" s="180"/>
      <c r="T124" s="182">
        <f>T125</f>
        <v>0</v>
      </c>
      <c r="AR124" s="183" t="s">
        <v>84</v>
      </c>
      <c r="AT124" s="184" t="s">
        <v>75</v>
      </c>
      <c r="AU124" s="184" t="s">
        <v>76</v>
      </c>
      <c r="AY124" s="183" t="s">
        <v>155</v>
      </c>
      <c r="BK124" s="185">
        <f>BK125</f>
        <v>0</v>
      </c>
    </row>
    <row r="125" spans="2:63" s="12" customFormat="1" ht="22.8" customHeight="1">
      <c r="B125" s="172"/>
      <c r="C125" s="173"/>
      <c r="D125" s="174" t="s">
        <v>75</v>
      </c>
      <c r="E125" s="186" t="s">
        <v>169</v>
      </c>
      <c r="F125" s="186" t="s">
        <v>492</v>
      </c>
      <c r="G125" s="173"/>
      <c r="H125" s="173"/>
      <c r="I125" s="176"/>
      <c r="J125" s="187">
        <f>BK125</f>
        <v>0</v>
      </c>
      <c r="K125" s="173"/>
      <c r="L125" s="178"/>
      <c r="M125" s="179"/>
      <c r="N125" s="180"/>
      <c r="O125" s="180"/>
      <c r="P125" s="181">
        <f>SUM(P126:P128)</f>
        <v>0</v>
      </c>
      <c r="Q125" s="180"/>
      <c r="R125" s="181">
        <f>SUM(R126:R128)</f>
        <v>0</v>
      </c>
      <c r="S125" s="180"/>
      <c r="T125" s="182">
        <f>SUM(T126:T128)</f>
        <v>0</v>
      </c>
      <c r="AR125" s="183" t="s">
        <v>84</v>
      </c>
      <c r="AT125" s="184" t="s">
        <v>75</v>
      </c>
      <c r="AU125" s="184" t="s">
        <v>84</v>
      </c>
      <c r="AY125" s="183" t="s">
        <v>155</v>
      </c>
      <c r="BK125" s="185">
        <f>SUM(BK126:BK128)</f>
        <v>0</v>
      </c>
    </row>
    <row r="126" spans="1:65" s="2" customFormat="1" ht="37.8" customHeight="1">
      <c r="A126" s="35"/>
      <c r="B126" s="36"/>
      <c r="C126" s="188" t="s">
        <v>84</v>
      </c>
      <c r="D126" s="188" t="s">
        <v>157</v>
      </c>
      <c r="E126" s="189" t="s">
        <v>963</v>
      </c>
      <c r="F126" s="190" t="s">
        <v>964</v>
      </c>
      <c r="G126" s="191" t="s">
        <v>300</v>
      </c>
      <c r="H126" s="192">
        <v>1</v>
      </c>
      <c r="I126" s="193"/>
      <c r="J126" s="194">
        <f>ROUND(I126*H126,2)</f>
        <v>0</v>
      </c>
      <c r="K126" s="195"/>
      <c r="L126" s="40"/>
      <c r="M126" s="196" t="s">
        <v>1</v>
      </c>
      <c r="N126" s="197" t="s">
        <v>41</v>
      </c>
      <c r="O126" s="72"/>
      <c r="P126" s="198">
        <f>O126*H126</f>
        <v>0</v>
      </c>
      <c r="Q126" s="198">
        <v>0</v>
      </c>
      <c r="R126" s="198">
        <f>Q126*H126</f>
        <v>0</v>
      </c>
      <c r="S126" s="198">
        <v>0</v>
      </c>
      <c r="T126" s="199">
        <f>S126*H126</f>
        <v>0</v>
      </c>
      <c r="U126" s="35"/>
      <c r="V126" s="35"/>
      <c r="W126" s="35"/>
      <c r="X126" s="35"/>
      <c r="Y126" s="35"/>
      <c r="Z126" s="35"/>
      <c r="AA126" s="35"/>
      <c r="AB126" s="35"/>
      <c r="AC126" s="35"/>
      <c r="AD126" s="35"/>
      <c r="AE126" s="35"/>
      <c r="AR126" s="200" t="s">
        <v>161</v>
      </c>
      <c r="AT126" s="200" t="s">
        <v>157</v>
      </c>
      <c r="AU126" s="200" t="s">
        <v>86</v>
      </c>
      <c r="AY126" s="18" t="s">
        <v>155</v>
      </c>
      <c r="BE126" s="201">
        <f>IF(N126="základní",J126,0)</f>
        <v>0</v>
      </c>
      <c r="BF126" s="201">
        <f>IF(N126="snížená",J126,0)</f>
        <v>0</v>
      </c>
      <c r="BG126" s="201">
        <f>IF(N126="zákl. přenesená",J126,0)</f>
        <v>0</v>
      </c>
      <c r="BH126" s="201">
        <f>IF(N126="sníž. přenesená",J126,0)</f>
        <v>0</v>
      </c>
      <c r="BI126" s="201">
        <f>IF(N126="nulová",J126,0)</f>
        <v>0</v>
      </c>
      <c r="BJ126" s="18" t="s">
        <v>84</v>
      </c>
      <c r="BK126" s="201">
        <f>ROUND(I126*H126,2)</f>
        <v>0</v>
      </c>
      <c r="BL126" s="18" t="s">
        <v>161</v>
      </c>
      <c r="BM126" s="200" t="s">
        <v>965</v>
      </c>
    </row>
    <row r="127" spans="1:65" s="2" customFormat="1" ht="16.5" customHeight="1">
      <c r="A127" s="35"/>
      <c r="B127" s="36"/>
      <c r="C127" s="188" t="s">
        <v>86</v>
      </c>
      <c r="D127" s="188" t="s">
        <v>157</v>
      </c>
      <c r="E127" s="189" t="s">
        <v>966</v>
      </c>
      <c r="F127" s="190" t="s">
        <v>967</v>
      </c>
      <c r="G127" s="191" t="s">
        <v>300</v>
      </c>
      <c r="H127" s="192">
        <v>1</v>
      </c>
      <c r="I127" s="193"/>
      <c r="J127" s="194">
        <f>ROUND(I127*H127,2)</f>
        <v>0</v>
      </c>
      <c r="K127" s="195"/>
      <c r="L127" s="40"/>
      <c r="M127" s="196" t="s">
        <v>1</v>
      </c>
      <c r="N127" s="197" t="s">
        <v>41</v>
      </c>
      <c r="O127" s="72"/>
      <c r="P127" s="198">
        <f>O127*H127</f>
        <v>0</v>
      </c>
      <c r="Q127" s="198">
        <v>0</v>
      </c>
      <c r="R127" s="198">
        <f>Q127*H127</f>
        <v>0</v>
      </c>
      <c r="S127" s="198">
        <v>0</v>
      </c>
      <c r="T127" s="199">
        <f>S127*H127</f>
        <v>0</v>
      </c>
      <c r="U127" s="35"/>
      <c r="V127" s="35"/>
      <c r="W127" s="35"/>
      <c r="X127" s="35"/>
      <c r="Y127" s="35"/>
      <c r="Z127" s="35"/>
      <c r="AA127" s="35"/>
      <c r="AB127" s="35"/>
      <c r="AC127" s="35"/>
      <c r="AD127" s="35"/>
      <c r="AE127" s="35"/>
      <c r="AR127" s="200" t="s">
        <v>161</v>
      </c>
      <c r="AT127" s="200" t="s">
        <v>157</v>
      </c>
      <c r="AU127" s="200" t="s">
        <v>86</v>
      </c>
      <c r="AY127" s="18" t="s">
        <v>155</v>
      </c>
      <c r="BE127" s="201">
        <f>IF(N127="základní",J127,0)</f>
        <v>0</v>
      </c>
      <c r="BF127" s="201">
        <f>IF(N127="snížená",J127,0)</f>
        <v>0</v>
      </c>
      <c r="BG127" s="201">
        <f>IF(N127="zákl. přenesená",J127,0)</f>
        <v>0</v>
      </c>
      <c r="BH127" s="201">
        <f>IF(N127="sníž. přenesená",J127,0)</f>
        <v>0</v>
      </c>
      <c r="BI127" s="201">
        <f>IF(N127="nulová",J127,0)</f>
        <v>0</v>
      </c>
      <c r="BJ127" s="18" t="s">
        <v>84</v>
      </c>
      <c r="BK127" s="201">
        <f>ROUND(I127*H127,2)</f>
        <v>0</v>
      </c>
      <c r="BL127" s="18" t="s">
        <v>161</v>
      </c>
      <c r="BM127" s="200" t="s">
        <v>968</v>
      </c>
    </row>
    <row r="128" spans="1:65" s="2" customFormat="1" ht="16.5" customHeight="1">
      <c r="A128" s="35"/>
      <c r="B128" s="36"/>
      <c r="C128" s="188" t="s">
        <v>169</v>
      </c>
      <c r="D128" s="188" t="s">
        <v>157</v>
      </c>
      <c r="E128" s="189" t="s">
        <v>969</v>
      </c>
      <c r="F128" s="190" t="s">
        <v>970</v>
      </c>
      <c r="G128" s="191" t="s">
        <v>300</v>
      </c>
      <c r="H128" s="192">
        <v>1</v>
      </c>
      <c r="I128" s="193"/>
      <c r="J128" s="194">
        <f>ROUND(I128*H128,2)</f>
        <v>0</v>
      </c>
      <c r="K128" s="195"/>
      <c r="L128" s="40"/>
      <c r="M128" s="196" t="s">
        <v>1</v>
      </c>
      <c r="N128" s="197" t="s">
        <v>41</v>
      </c>
      <c r="O128" s="72"/>
      <c r="P128" s="198">
        <f>O128*H128</f>
        <v>0</v>
      </c>
      <c r="Q128" s="198">
        <v>0</v>
      </c>
      <c r="R128" s="198">
        <f>Q128*H128</f>
        <v>0</v>
      </c>
      <c r="S128" s="198">
        <v>0</v>
      </c>
      <c r="T128" s="199">
        <f>S128*H128</f>
        <v>0</v>
      </c>
      <c r="U128" s="35"/>
      <c r="V128" s="35"/>
      <c r="W128" s="35"/>
      <c r="X128" s="35"/>
      <c r="Y128" s="35"/>
      <c r="Z128" s="35"/>
      <c r="AA128" s="35"/>
      <c r="AB128" s="35"/>
      <c r="AC128" s="35"/>
      <c r="AD128" s="35"/>
      <c r="AE128" s="35"/>
      <c r="AR128" s="200" t="s">
        <v>161</v>
      </c>
      <c r="AT128" s="200" t="s">
        <v>157</v>
      </c>
      <c r="AU128" s="200" t="s">
        <v>86</v>
      </c>
      <c r="AY128" s="18" t="s">
        <v>155</v>
      </c>
      <c r="BE128" s="201">
        <f>IF(N128="základní",J128,0)</f>
        <v>0</v>
      </c>
      <c r="BF128" s="201">
        <f>IF(N128="snížená",J128,0)</f>
        <v>0</v>
      </c>
      <c r="BG128" s="201">
        <f>IF(N128="zákl. přenesená",J128,0)</f>
        <v>0</v>
      </c>
      <c r="BH128" s="201">
        <f>IF(N128="sníž. přenesená",J128,0)</f>
        <v>0</v>
      </c>
      <c r="BI128" s="201">
        <f>IF(N128="nulová",J128,0)</f>
        <v>0</v>
      </c>
      <c r="BJ128" s="18" t="s">
        <v>84</v>
      </c>
      <c r="BK128" s="201">
        <f>ROUND(I128*H128,2)</f>
        <v>0</v>
      </c>
      <c r="BL128" s="18" t="s">
        <v>161</v>
      </c>
      <c r="BM128" s="200" t="s">
        <v>971</v>
      </c>
    </row>
    <row r="129" spans="2:63" s="12" customFormat="1" ht="25.95" customHeight="1">
      <c r="B129" s="172"/>
      <c r="C129" s="173"/>
      <c r="D129" s="174" t="s">
        <v>75</v>
      </c>
      <c r="E129" s="175" t="s">
        <v>369</v>
      </c>
      <c r="F129" s="175" t="s">
        <v>370</v>
      </c>
      <c r="G129" s="173"/>
      <c r="H129" s="173"/>
      <c r="I129" s="176"/>
      <c r="J129" s="177">
        <f>BK129</f>
        <v>0</v>
      </c>
      <c r="K129" s="173"/>
      <c r="L129" s="178"/>
      <c r="M129" s="179"/>
      <c r="N129" s="180"/>
      <c r="O129" s="180"/>
      <c r="P129" s="181">
        <f>P130+P132+P134+P136</f>
        <v>0</v>
      </c>
      <c r="Q129" s="180"/>
      <c r="R129" s="181">
        <f>R130+R132+R134+R136</f>
        <v>0</v>
      </c>
      <c r="S129" s="180"/>
      <c r="T129" s="182">
        <f>T130+T132+T134+T136</f>
        <v>0</v>
      </c>
      <c r="AR129" s="183" t="s">
        <v>178</v>
      </c>
      <c r="AT129" s="184" t="s">
        <v>75</v>
      </c>
      <c r="AU129" s="184" t="s">
        <v>76</v>
      </c>
      <c r="AY129" s="183" t="s">
        <v>155</v>
      </c>
      <c r="BK129" s="185">
        <f>BK130+BK132+BK134+BK136</f>
        <v>0</v>
      </c>
    </row>
    <row r="130" spans="2:63" s="12" customFormat="1" ht="22.8" customHeight="1">
      <c r="B130" s="172"/>
      <c r="C130" s="173"/>
      <c r="D130" s="174" t="s">
        <v>75</v>
      </c>
      <c r="E130" s="186" t="s">
        <v>371</v>
      </c>
      <c r="F130" s="186" t="s">
        <v>372</v>
      </c>
      <c r="G130" s="173"/>
      <c r="H130" s="173"/>
      <c r="I130" s="176"/>
      <c r="J130" s="187">
        <f>BK130</f>
        <v>0</v>
      </c>
      <c r="K130" s="173"/>
      <c r="L130" s="178"/>
      <c r="M130" s="179"/>
      <c r="N130" s="180"/>
      <c r="O130" s="180"/>
      <c r="P130" s="181">
        <f>P131</f>
        <v>0</v>
      </c>
      <c r="Q130" s="180"/>
      <c r="R130" s="181">
        <f>R131</f>
        <v>0</v>
      </c>
      <c r="S130" s="180"/>
      <c r="T130" s="182">
        <f>T131</f>
        <v>0</v>
      </c>
      <c r="AR130" s="183" t="s">
        <v>178</v>
      </c>
      <c r="AT130" s="184" t="s">
        <v>75</v>
      </c>
      <c r="AU130" s="184" t="s">
        <v>84</v>
      </c>
      <c r="AY130" s="183" t="s">
        <v>155</v>
      </c>
      <c r="BK130" s="185">
        <f>BK131</f>
        <v>0</v>
      </c>
    </row>
    <row r="131" spans="1:65" s="2" customFormat="1" ht="16.5" customHeight="1">
      <c r="A131" s="35"/>
      <c r="B131" s="36"/>
      <c r="C131" s="188" t="s">
        <v>161</v>
      </c>
      <c r="D131" s="188" t="s">
        <v>157</v>
      </c>
      <c r="E131" s="189" t="s">
        <v>374</v>
      </c>
      <c r="F131" s="190" t="s">
        <v>375</v>
      </c>
      <c r="G131" s="191" t="s">
        <v>300</v>
      </c>
      <c r="H131" s="192">
        <v>1</v>
      </c>
      <c r="I131" s="193"/>
      <c r="J131" s="194">
        <f>ROUND(I131*H131,2)</f>
        <v>0</v>
      </c>
      <c r="K131" s="195"/>
      <c r="L131" s="40"/>
      <c r="M131" s="196" t="s">
        <v>1</v>
      </c>
      <c r="N131" s="197" t="s">
        <v>41</v>
      </c>
      <c r="O131" s="72"/>
      <c r="P131" s="198">
        <f>O131*H131</f>
        <v>0</v>
      </c>
      <c r="Q131" s="198">
        <v>0</v>
      </c>
      <c r="R131" s="198">
        <f>Q131*H131</f>
        <v>0</v>
      </c>
      <c r="S131" s="198">
        <v>0</v>
      </c>
      <c r="T131" s="199">
        <f>S131*H131</f>
        <v>0</v>
      </c>
      <c r="U131" s="35"/>
      <c r="V131" s="35"/>
      <c r="W131" s="35"/>
      <c r="X131" s="35"/>
      <c r="Y131" s="35"/>
      <c r="Z131" s="35"/>
      <c r="AA131" s="35"/>
      <c r="AB131" s="35"/>
      <c r="AC131" s="35"/>
      <c r="AD131" s="35"/>
      <c r="AE131" s="35"/>
      <c r="AR131" s="200" t="s">
        <v>376</v>
      </c>
      <c r="AT131" s="200" t="s">
        <v>157</v>
      </c>
      <c r="AU131" s="200" t="s">
        <v>86</v>
      </c>
      <c r="AY131" s="18" t="s">
        <v>155</v>
      </c>
      <c r="BE131" s="201">
        <f>IF(N131="základní",J131,0)</f>
        <v>0</v>
      </c>
      <c r="BF131" s="201">
        <f>IF(N131="snížená",J131,0)</f>
        <v>0</v>
      </c>
      <c r="BG131" s="201">
        <f>IF(N131="zákl. přenesená",J131,0)</f>
        <v>0</v>
      </c>
      <c r="BH131" s="201">
        <f>IF(N131="sníž. přenesená",J131,0)</f>
        <v>0</v>
      </c>
      <c r="BI131" s="201">
        <f>IF(N131="nulová",J131,0)</f>
        <v>0</v>
      </c>
      <c r="BJ131" s="18" t="s">
        <v>84</v>
      </c>
      <c r="BK131" s="201">
        <f>ROUND(I131*H131,2)</f>
        <v>0</v>
      </c>
      <c r="BL131" s="18" t="s">
        <v>376</v>
      </c>
      <c r="BM131" s="200" t="s">
        <v>972</v>
      </c>
    </row>
    <row r="132" spans="2:63" s="12" customFormat="1" ht="22.8" customHeight="1">
      <c r="B132" s="172"/>
      <c r="C132" s="173"/>
      <c r="D132" s="174" t="s">
        <v>75</v>
      </c>
      <c r="E132" s="186" t="s">
        <v>378</v>
      </c>
      <c r="F132" s="186" t="s">
        <v>379</v>
      </c>
      <c r="G132" s="173"/>
      <c r="H132" s="173"/>
      <c r="I132" s="176"/>
      <c r="J132" s="187">
        <f>BK132</f>
        <v>0</v>
      </c>
      <c r="K132" s="173"/>
      <c r="L132" s="178"/>
      <c r="M132" s="179"/>
      <c r="N132" s="180"/>
      <c r="O132" s="180"/>
      <c r="P132" s="181">
        <f>P133</f>
        <v>0</v>
      </c>
      <c r="Q132" s="180"/>
      <c r="R132" s="181">
        <f>R133</f>
        <v>0</v>
      </c>
      <c r="S132" s="180"/>
      <c r="T132" s="182">
        <f>T133</f>
        <v>0</v>
      </c>
      <c r="AR132" s="183" t="s">
        <v>178</v>
      </c>
      <c r="AT132" s="184" t="s">
        <v>75</v>
      </c>
      <c r="AU132" s="184" t="s">
        <v>84</v>
      </c>
      <c r="AY132" s="183" t="s">
        <v>155</v>
      </c>
      <c r="BK132" s="185">
        <f>BK133</f>
        <v>0</v>
      </c>
    </row>
    <row r="133" spans="1:65" s="2" customFormat="1" ht="16.5" customHeight="1">
      <c r="A133" s="35"/>
      <c r="B133" s="36"/>
      <c r="C133" s="188" t="s">
        <v>178</v>
      </c>
      <c r="D133" s="188" t="s">
        <v>157</v>
      </c>
      <c r="E133" s="189" t="s">
        <v>381</v>
      </c>
      <c r="F133" s="190" t="s">
        <v>379</v>
      </c>
      <c r="G133" s="191" t="s">
        <v>382</v>
      </c>
      <c r="H133" s="246"/>
      <c r="I133" s="193"/>
      <c r="J133" s="194">
        <f>ROUND(I133*H133,2)</f>
        <v>0</v>
      </c>
      <c r="K133" s="195"/>
      <c r="L133" s="40"/>
      <c r="M133" s="196" t="s">
        <v>1</v>
      </c>
      <c r="N133" s="197" t="s">
        <v>41</v>
      </c>
      <c r="O133" s="72"/>
      <c r="P133" s="198">
        <f>O133*H133</f>
        <v>0</v>
      </c>
      <c r="Q133" s="198">
        <v>0</v>
      </c>
      <c r="R133" s="198">
        <f>Q133*H133</f>
        <v>0</v>
      </c>
      <c r="S133" s="198">
        <v>0</v>
      </c>
      <c r="T133" s="199">
        <f>S133*H133</f>
        <v>0</v>
      </c>
      <c r="U133" s="35"/>
      <c r="V133" s="35"/>
      <c r="W133" s="35"/>
      <c r="X133" s="35"/>
      <c r="Y133" s="35"/>
      <c r="Z133" s="35"/>
      <c r="AA133" s="35"/>
      <c r="AB133" s="35"/>
      <c r="AC133" s="35"/>
      <c r="AD133" s="35"/>
      <c r="AE133" s="35"/>
      <c r="AR133" s="200" t="s">
        <v>376</v>
      </c>
      <c r="AT133" s="200" t="s">
        <v>157</v>
      </c>
      <c r="AU133" s="200" t="s">
        <v>86</v>
      </c>
      <c r="AY133" s="18" t="s">
        <v>155</v>
      </c>
      <c r="BE133" s="201">
        <f>IF(N133="základní",J133,0)</f>
        <v>0</v>
      </c>
      <c r="BF133" s="201">
        <f>IF(N133="snížená",J133,0)</f>
        <v>0</v>
      </c>
      <c r="BG133" s="201">
        <f>IF(N133="zákl. přenesená",J133,0)</f>
        <v>0</v>
      </c>
      <c r="BH133" s="201">
        <f>IF(N133="sníž. přenesená",J133,0)</f>
        <v>0</v>
      </c>
      <c r="BI133" s="201">
        <f>IF(N133="nulová",J133,0)</f>
        <v>0</v>
      </c>
      <c r="BJ133" s="18" t="s">
        <v>84</v>
      </c>
      <c r="BK133" s="201">
        <f>ROUND(I133*H133,2)</f>
        <v>0</v>
      </c>
      <c r="BL133" s="18" t="s">
        <v>376</v>
      </c>
      <c r="BM133" s="200" t="s">
        <v>973</v>
      </c>
    </row>
    <row r="134" spans="2:63" s="12" customFormat="1" ht="22.8" customHeight="1">
      <c r="B134" s="172"/>
      <c r="C134" s="173"/>
      <c r="D134" s="174" t="s">
        <v>75</v>
      </c>
      <c r="E134" s="186" t="s">
        <v>384</v>
      </c>
      <c r="F134" s="186" t="s">
        <v>385</v>
      </c>
      <c r="G134" s="173"/>
      <c r="H134" s="173"/>
      <c r="I134" s="176"/>
      <c r="J134" s="187">
        <f>BK134</f>
        <v>0</v>
      </c>
      <c r="K134" s="173"/>
      <c r="L134" s="178"/>
      <c r="M134" s="179"/>
      <c r="N134" s="180"/>
      <c r="O134" s="180"/>
      <c r="P134" s="181">
        <f>P135</f>
        <v>0</v>
      </c>
      <c r="Q134" s="180"/>
      <c r="R134" s="181">
        <f>R135</f>
        <v>0</v>
      </c>
      <c r="S134" s="180"/>
      <c r="T134" s="182">
        <f>T135</f>
        <v>0</v>
      </c>
      <c r="AR134" s="183" t="s">
        <v>178</v>
      </c>
      <c r="AT134" s="184" t="s">
        <v>75</v>
      </c>
      <c r="AU134" s="184" t="s">
        <v>84</v>
      </c>
      <c r="AY134" s="183" t="s">
        <v>155</v>
      </c>
      <c r="BK134" s="185">
        <f>BK135</f>
        <v>0</v>
      </c>
    </row>
    <row r="135" spans="1:65" s="2" customFormat="1" ht="16.5" customHeight="1">
      <c r="A135" s="35"/>
      <c r="B135" s="36"/>
      <c r="C135" s="188" t="s">
        <v>207</v>
      </c>
      <c r="D135" s="188" t="s">
        <v>157</v>
      </c>
      <c r="E135" s="189" t="s">
        <v>387</v>
      </c>
      <c r="F135" s="190" t="s">
        <v>385</v>
      </c>
      <c r="G135" s="191" t="s">
        <v>382</v>
      </c>
      <c r="H135" s="246"/>
      <c r="I135" s="193"/>
      <c r="J135" s="194">
        <f>ROUND(I135*H135,2)</f>
        <v>0</v>
      </c>
      <c r="K135" s="195"/>
      <c r="L135" s="40"/>
      <c r="M135" s="196" t="s">
        <v>1</v>
      </c>
      <c r="N135" s="197" t="s">
        <v>41</v>
      </c>
      <c r="O135" s="72"/>
      <c r="P135" s="198">
        <f>O135*H135</f>
        <v>0</v>
      </c>
      <c r="Q135" s="198">
        <v>0</v>
      </c>
      <c r="R135" s="198">
        <f>Q135*H135</f>
        <v>0</v>
      </c>
      <c r="S135" s="198">
        <v>0</v>
      </c>
      <c r="T135" s="199">
        <f>S135*H135</f>
        <v>0</v>
      </c>
      <c r="U135" s="35"/>
      <c r="V135" s="35"/>
      <c r="W135" s="35"/>
      <c r="X135" s="35"/>
      <c r="Y135" s="35"/>
      <c r="Z135" s="35"/>
      <c r="AA135" s="35"/>
      <c r="AB135" s="35"/>
      <c r="AC135" s="35"/>
      <c r="AD135" s="35"/>
      <c r="AE135" s="35"/>
      <c r="AR135" s="200" t="s">
        <v>376</v>
      </c>
      <c r="AT135" s="200" t="s">
        <v>157</v>
      </c>
      <c r="AU135" s="200" t="s">
        <v>86</v>
      </c>
      <c r="AY135" s="18" t="s">
        <v>155</v>
      </c>
      <c r="BE135" s="201">
        <f>IF(N135="základní",J135,0)</f>
        <v>0</v>
      </c>
      <c r="BF135" s="201">
        <f>IF(N135="snížená",J135,0)</f>
        <v>0</v>
      </c>
      <c r="BG135" s="201">
        <f>IF(N135="zákl. přenesená",J135,0)</f>
        <v>0</v>
      </c>
      <c r="BH135" s="201">
        <f>IF(N135="sníž. přenesená",J135,0)</f>
        <v>0</v>
      </c>
      <c r="BI135" s="201">
        <f>IF(N135="nulová",J135,0)</f>
        <v>0</v>
      </c>
      <c r="BJ135" s="18" t="s">
        <v>84</v>
      </c>
      <c r="BK135" s="201">
        <f>ROUND(I135*H135,2)</f>
        <v>0</v>
      </c>
      <c r="BL135" s="18" t="s">
        <v>376</v>
      </c>
      <c r="BM135" s="200" t="s">
        <v>974</v>
      </c>
    </row>
    <row r="136" spans="2:63" s="12" customFormat="1" ht="22.8" customHeight="1">
      <c r="B136" s="172"/>
      <c r="C136" s="173"/>
      <c r="D136" s="174" t="s">
        <v>75</v>
      </c>
      <c r="E136" s="186" t="s">
        <v>389</v>
      </c>
      <c r="F136" s="186" t="s">
        <v>390</v>
      </c>
      <c r="G136" s="173"/>
      <c r="H136" s="173"/>
      <c r="I136" s="176"/>
      <c r="J136" s="187">
        <f>BK136</f>
        <v>0</v>
      </c>
      <c r="K136" s="173"/>
      <c r="L136" s="178"/>
      <c r="M136" s="179"/>
      <c r="N136" s="180"/>
      <c r="O136" s="180"/>
      <c r="P136" s="181">
        <f>P137</f>
        <v>0</v>
      </c>
      <c r="Q136" s="180"/>
      <c r="R136" s="181">
        <f>R137</f>
        <v>0</v>
      </c>
      <c r="S136" s="180"/>
      <c r="T136" s="182">
        <f>T137</f>
        <v>0</v>
      </c>
      <c r="AR136" s="183" t="s">
        <v>178</v>
      </c>
      <c r="AT136" s="184" t="s">
        <v>75</v>
      </c>
      <c r="AU136" s="184" t="s">
        <v>84</v>
      </c>
      <c r="AY136" s="183" t="s">
        <v>155</v>
      </c>
      <c r="BK136" s="185">
        <f>BK137</f>
        <v>0</v>
      </c>
    </row>
    <row r="137" spans="1:65" s="2" customFormat="1" ht="16.5" customHeight="1">
      <c r="A137" s="35"/>
      <c r="B137" s="36"/>
      <c r="C137" s="188" t="s">
        <v>212</v>
      </c>
      <c r="D137" s="188" t="s">
        <v>157</v>
      </c>
      <c r="E137" s="189" t="s">
        <v>392</v>
      </c>
      <c r="F137" s="190" t="s">
        <v>393</v>
      </c>
      <c r="G137" s="191" t="s">
        <v>382</v>
      </c>
      <c r="H137" s="246"/>
      <c r="I137" s="193"/>
      <c r="J137" s="194">
        <f>ROUND(I137*H137,2)</f>
        <v>0</v>
      </c>
      <c r="K137" s="195"/>
      <c r="L137" s="40"/>
      <c r="M137" s="247" t="s">
        <v>1</v>
      </c>
      <c r="N137" s="248" t="s">
        <v>41</v>
      </c>
      <c r="O137" s="249"/>
      <c r="P137" s="250">
        <f>O137*H137</f>
        <v>0</v>
      </c>
      <c r="Q137" s="250">
        <v>0</v>
      </c>
      <c r="R137" s="250">
        <f>Q137*H137</f>
        <v>0</v>
      </c>
      <c r="S137" s="250">
        <v>0</v>
      </c>
      <c r="T137" s="251">
        <f>S137*H137</f>
        <v>0</v>
      </c>
      <c r="U137" s="35"/>
      <c r="V137" s="35"/>
      <c r="W137" s="35"/>
      <c r="X137" s="35"/>
      <c r="Y137" s="35"/>
      <c r="Z137" s="35"/>
      <c r="AA137" s="35"/>
      <c r="AB137" s="35"/>
      <c r="AC137" s="35"/>
      <c r="AD137" s="35"/>
      <c r="AE137" s="35"/>
      <c r="AR137" s="200" t="s">
        <v>376</v>
      </c>
      <c r="AT137" s="200" t="s">
        <v>157</v>
      </c>
      <c r="AU137" s="200" t="s">
        <v>86</v>
      </c>
      <c r="AY137" s="18" t="s">
        <v>155</v>
      </c>
      <c r="BE137" s="201">
        <f>IF(N137="základní",J137,0)</f>
        <v>0</v>
      </c>
      <c r="BF137" s="201">
        <f>IF(N137="snížená",J137,0)</f>
        <v>0</v>
      </c>
      <c r="BG137" s="201">
        <f>IF(N137="zákl. přenesená",J137,0)</f>
        <v>0</v>
      </c>
      <c r="BH137" s="201">
        <f>IF(N137="sníž. přenesená",J137,0)</f>
        <v>0</v>
      </c>
      <c r="BI137" s="201">
        <f>IF(N137="nulová",J137,0)</f>
        <v>0</v>
      </c>
      <c r="BJ137" s="18" t="s">
        <v>84</v>
      </c>
      <c r="BK137" s="201">
        <f>ROUND(I137*H137,2)</f>
        <v>0</v>
      </c>
      <c r="BL137" s="18" t="s">
        <v>376</v>
      </c>
      <c r="BM137" s="200" t="s">
        <v>975</v>
      </c>
    </row>
    <row r="138" spans="1:31" s="2" customFormat="1" ht="6.9" customHeight="1">
      <c r="A138" s="35"/>
      <c r="B138" s="55"/>
      <c r="C138" s="56"/>
      <c r="D138" s="56"/>
      <c r="E138" s="56"/>
      <c r="F138" s="56"/>
      <c r="G138" s="56"/>
      <c r="H138" s="56"/>
      <c r="I138" s="56"/>
      <c r="J138" s="56"/>
      <c r="K138" s="56"/>
      <c r="L138" s="40"/>
      <c r="M138" s="35"/>
      <c r="O138" s="35"/>
      <c r="P138" s="35"/>
      <c r="Q138" s="35"/>
      <c r="R138" s="35"/>
      <c r="S138" s="35"/>
      <c r="T138" s="35"/>
      <c r="U138" s="35"/>
      <c r="V138" s="35"/>
      <c r="W138" s="35"/>
      <c r="X138" s="35"/>
      <c r="Y138" s="35"/>
      <c r="Z138" s="35"/>
      <c r="AA138" s="35"/>
      <c r="AB138" s="35"/>
      <c r="AC138" s="35"/>
      <c r="AD138" s="35"/>
      <c r="AE138" s="35"/>
    </row>
  </sheetData>
  <sheetProtection password="CC35" sheet="1" objects="1" scenarios="1" formatColumns="0" formatRows="0" autoFilter="0"/>
  <autoFilter ref="C122:K137"/>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604"/>
      <c r="M2" s="604"/>
      <c r="N2" s="604"/>
      <c r="O2" s="604"/>
      <c r="P2" s="604"/>
      <c r="Q2" s="604"/>
      <c r="R2" s="604"/>
      <c r="S2" s="604"/>
      <c r="T2" s="604"/>
      <c r="U2" s="604"/>
      <c r="V2" s="604"/>
      <c r="AT2" s="18" t="s">
        <v>104</v>
      </c>
    </row>
    <row r="3" spans="2:46" s="1" customFormat="1" ht="6.9" customHeight="1">
      <c r="B3" s="109"/>
      <c r="C3" s="110"/>
      <c r="D3" s="110"/>
      <c r="E3" s="110"/>
      <c r="F3" s="110"/>
      <c r="G3" s="110"/>
      <c r="H3" s="110"/>
      <c r="I3" s="110"/>
      <c r="J3" s="110"/>
      <c r="K3" s="110"/>
      <c r="L3" s="21"/>
      <c r="AT3" s="18" t="s">
        <v>86</v>
      </c>
    </row>
    <row r="4" spans="2:46" s="1" customFormat="1" ht="24.9" customHeight="1">
      <c r="B4" s="21"/>
      <c r="D4" s="111" t="s">
        <v>120</v>
      </c>
      <c r="L4" s="21"/>
      <c r="M4" s="112" t="s">
        <v>10</v>
      </c>
      <c r="AT4" s="18" t="s">
        <v>4</v>
      </c>
    </row>
    <row r="5" spans="2:12" s="1" customFormat="1" ht="6.9" customHeight="1">
      <c r="B5" s="21"/>
      <c r="L5" s="21"/>
    </row>
    <row r="6" spans="2:12" s="1" customFormat="1" ht="12" customHeight="1">
      <c r="B6" s="21"/>
      <c r="D6" s="113" t="s">
        <v>16</v>
      </c>
      <c r="L6" s="21"/>
    </row>
    <row r="7" spans="2:12" s="1" customFormat="1" ht="16.5" customHeight="1">
      <c r="B7" s="21"/>
      <c r="E7" s="619" t="str">
        <f>'Rekapitulace stavby'!K6</f>
        <v>III. etapa revitalizace Letního cvičiště Louny</v>
      </c>
      <c r="F7" s="620"/>
      <c r="G7" s="620"/>
      <c r="H7" s="620"/>
      <c r="L7" s="21"/>
    </row>
    <row r="8" spans="1:31" s="2" customFormat="1" ht="12" customHeight="1">
      <c r="A8" s="35"/>
      <c r="B8" s="40"/>
      <c r="C8" s="35"/>
      <c r="D8" s="113" t="s">
        <v>121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621" t="s">
        <v>976</v>
      </c>
      <c r="F9" s="622"/>
      <c r="G9" s="622"/>
      <c r="H9" s="622"/>
      <c r="I9" s="35"/>
      <c r="J9" s="35"/>
      <c r="K9" s="35"/>
      <c r="L9" s="52"/>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20. 11. 2020</v>
      </c>
      <c r="K12" s="35"/>
      <c r="L12" s="52"/>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623" t="str">
        <f>'Rekapitulace stavby'!E14</f>
        <v>Vyplň údaj</v>
      </c>
      <c r="F18" s="624"/>
      <c r="G18" s="624"/>
      <c r="H18" s="624"/>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625" t="s">
        <v>1</v>
      </c>
      <c r="F27" s="625"/>
      <c r="G27" s="625"/>
      <c r="H27" s="625"/>
      <c r="I27" s="116"/>
      <c r="J27" s="116"/>
      <c r="K27" s="116"/>
      <c r="L27" s="118"/>
      <c r="S27" s="116"/>
      <c r="T27" s="116"/>
      <c r="U27" s="116"/>
      <c r="V27" s="116"/>
      <c r="W27" s="116"/>
      <c r="X27" s="116"/>
      <c r="Y27" s="116"/>
      <c r="Z27" s="116"/>
      <c r="AA27" s="116"/>
      <c r="AB27" s="116"/>
      <c r="AC27" s="116"/>
      <c r="AD27" s="116"/>
      <c r="AE27" s="116"/>
    </row>
    <row r="28" spans="1:31" s="2" customFormat="1" ht="6.9"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ROUND(J130,2)</f>
        <v>0</v>
      </c>
      <c r="K30" s="35"/>
      <c r="L30" s="52"/>
      <c r="S30" s="35"/>
      <c r="T30" s="35"/>
      <c r="U30" s="35"/>
      <c r="V30" s="35"/>
      <c r="W30" s="35"/>
      <c r="X30" s="35"/>
      <c r="Y30" s="35"/>
      <c r="Z30" s="35"/>
      <c r="AA30" s="35"/>
      <c r="AB30" s="35"/>
      <c r="AC30" s="35"/>
      <c r="AD30" s="35"/>
      <c r="AE30" s="35"/>
    </row>
    <row r="31" spans="1:31" s="2" customFormat="1" ht="6.9"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 customHeight="1">
      <c r="A33" s="35"/>
      <c r="B33" s="40"/>
      <c r="C33" s="35"/>
      <c r="D33" s="123" t="s">
        <v>40</v>
      </c>
      <c r="E33" s="113" t="s">
        <v>41</v>
      </c>
      <c r="F33" s="124">
        <f>ROUND((SUM(BE130:BE229)),2)</f>
        <v>0</v>
      </c>
      <c r="G33" s="35"/>
      <c r="H33" s="35"/>
      <c r="I33" s="125">
        <v>0.21</v>
      </c>
      <c r="J33" s="124">
        <f>ROUND(((SUM(BE130:BE229))*I33),2)</f>
        <v>0</v>
      </c>
      <c r="K33" s="35"/>
      <c r="L33" s="52"/>
      <c r="S33" s="35"/>
      <c r="T33" s="35"/>
      <c r="U33" s="35"/>
      <c r="V33" s="35"/>
      <c r="W33" s="35"/>
      <c r="X33" s="35"/>
      <c r="Y33" s="35"/>
      <c r="Z33" s="35"/>
      <c r="AA33" s="35"/>
      <c r="AB33" s="35"/>
      <c r="AC33" s="35"/>
      <c r="AD33" s="35"/>
      <c r="AE33" s="35"/>
    </row>
    <row r="34" spans="1:31" s="2" customFormat="1" ht="14.4" customHeight="1">
      <c r="A34" s="35"/>
      <c r="B34" s="40"/>
      <c r="C34" s="35"/>
      <c r="D34" s="35"/>
      <c r="E34" s="113" t="s">
        <v>42</v>
      </c>
      <c r="F34" s="124">
        <f>ROUND((SUM(BF130:BF229)),2)</f>
        <v>0</v>
      </c>
      <c r="G34" s="35"/>
      <c r="H34" s="35"/>
      <c r="I34" s="125">
        <v>0.15</v>
      </c>
      <c r="J34" s="124">
        <f>ROUND(((SUM(BF130:BF229))*I34),2)</f>
        <v>0</v>
      </c>
      <c r="K34" s="35"/>
      <c r="L34" s="52"/>
      <c r="S34" s="35"/>
      <c r="T34" s="35"/>
      <c r="U34" s="35"/>
      <c r="V34" s="35"/>
      <c r="W34" s="35"/>
      <c r="X34" s="35"/>
      <c r="Y34" s="35"/>
      <c r="Z34" s="35"/>
      <c r="AA34" s="35"/>
      <c r="AB34" s="35"/>
      <c r="AC34" s="35"/>
      <c r="AD34" s="35"/>
      <c r="AE34" s="35"/>
    </row>
    <row r="35" spans="1:31" s="2" customFormat="1" ht="14.4" customHeight="1" hidden="1">
      <c r="A35" s="35"/>
      <c r="B35" s="40"/>
      <c r="C35" s="35"/>
      <c r="D35" s="35"/>
      <c r="E35" s="113" t="s">
        <v>43</v>
      </c>
      <c r="F35" s="124">
        <f>ROUND((SUM(BG130:BG229)),2)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 customHeight="1" hidden="1">
      <c r="A36" s="35"/>
      <c r="B36" s="40"/>
      <c r="C36" s="35"/>
      <c r="D36" s="35"/>
      <c r="E36" s="113" t="s">
        <v>44</v>
      </c>
      <c r="F36" s="124">
        <f>ROUND((SUM(BH130:BH229)),2)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 customHeight="1" hidden="1">
      <c r="A37" s="35"/>
      <c r="B37" s="40"/>
      <c r="C37" s="35"/>
      <c r="D37" s="35"/>
      <c r="E37" s="113" t="s">
        <v>45</v>
      </c>
      <c r="F37" s="124">
        <f>ROUND((SUM(BI130:BI229)),2)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2"/>
      <c r="D50" s="133" t="s">
        <v>49</v>
      </c>
      <c r="E50" s="134"/>
      <c r="F50" s="134"/>
      <c r="G50" s="133" t="s">
        <v>50</v>
      </c>
      <c r="H50" s="134"/>
      <c r="I50" s="134"/>
      <c r="J50" s="134"/>
      <c r="K50" s="134"/>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3.2">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 customHeight="1">
      <c r="A82" s="35"/>
      <c r="B82" s="36"/>
      <c r="C82" s="24" t="s">
        <v>123</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617" t="str">
        <f>E7</f>
        <v>III. etapa revitalizace Letního cvičiště Louny</v>
      </c>
      <c r="F85" s="618"/>
      <c r="G85" s="618"/>
      <c r="H85" s="618"/>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121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579" t="str">
        <f>E9</f>
        <v>SO-07 - Vstupní volnočasová plocha</v>
      </c>
      <c r="F87" s="616"/>
      <c r="G87" s="616"/>
      <c r="H87" s="616"/>
      <c r="I87" s="37"/>
      <c r="J87" s="37"/>
      <c r="K87" s="37"/>
      <c r="L87" s="52"/>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Louny</v>
      </c>
      <c r="G89" s="37"/>
      <c r="H89" s="37"/>
      <c r="I89" s="30" t="s">
        <v>22</v>
      </c>
      <c r="J89" s="67" t="str">
        <f>IF(J12="","",J12)</f>
        <v>20. 11. 2020</v>
      </c>
      <c r="K89" s="37"/>
      <c r="L89" s="52"/>
      <c r="S89" s="35"/>
      <c r="T89" s="35"/>
      <c r="U89" s="35"/>
      <c r="V89" s="35"/>
      <c r="W89" s="35"/>
      <c r="X89" s="35"/>
      <c r="Y89" s="35"/>
      <c r="Z89" s="35"/>
      <c r="AA89" s="35"/>
      <c r="AB89" s="35"/>
      <c r="AC89" s="35"/>
      <c r="AD89" s="35"/>
      <c r="AE89" s="35"/>
    </row>
    <row r="90" spans="1:31" s="2" customFormat="1" ht="6.9"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65" customHeight="1">
      <c r="A91" s="35"/>
      <c r="B91" s="36"/>
      <c r="C91" s="30" t="s">
        <v>24</v>
      </c>
      <c r="D91" s="37"/>
      <c r="E91" s="37"/>
      <c r="F91" s="28" t="str">
        <f>E15</f>
        <v>Město Louny</v>
      </c>
      <c r="G91" s="37"/>
      <c r="H91" s="37"/>
      <c r="I91" s="30" t="s">
        <v>30</v>
      </c>
      <c r="J91" s="33" t="str">
        <f>E21</f>
        <v>Sportovní projekty s.r.o.</v>
      </c>
      <c r="K91" s="37"/>
      <c r="L91" s="52"/>
      <c r="S91" s="35"/>
      <c r="T91" s="35"/>
      <c r="U91" s="35"/>
      <c r="V91" s="35"/>
      <c r="W91" s="35"/>
      <c r="X91" s="35"/>
      <c r="Y91" s="35"/>
      <c r="Z91" s="35"/>
      <c r="AA91" s="35"/>
      <c r="AB91" s="35"/>
      <c r="AC91" s="35"/>
      <c r="AD91" s="35"/>
      <c r="AE91" s="35"/>
    </row>
    <row r="92" spans="1:31" s="2" customFormat="1" ht="15.15" customHeight="1">
      <c r="A92" s="35"/>
      <c r="B92" s="36"/>
      <c r="C92" s="30" t="s">
        <v>28</v>
      </c>
      <c r="D92" s="37"/>
      <c r="E92" s="37"/>
      <c r="F92" s="28" t="str">
        <f>IF(E18="","",E18)</f>
        <v>Vyplň údaj</v>
      </c>
      <c r="G92" s="37"/>
      <c r="H92" s="37"/>
      <c r="I92" s="30" t="s">
        <v>33</v>
      </c>
      <c r="J92" s="33" t="str">
        <f>E24</f>
        <v>F.Pecka</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124</v>
      </c>
      <c r="D94" s="145"/>
      <c r="E94" s="145"/>
      <c r="F94" s="145"/>
      <c r="G94" s="145"/>
      <c r="H94" s="145"/>
      <c r="I94" s="145"/>
      <c r="J94" s="146" t="s">
        <v>125</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8" customHeight="1">
      <c r="A96" s="35"/>
      <c r="B96" s="36"/>
      <c r="C96" s="147" t="s">
        <v>126</v>
      </c>
      <c r="D96" s="37"/>
      <c r="E96" s="37"/>
      <c r="F96" s="37"/>
      <c r="G96" s="37"/>
      <c r="H96" s="37"/>
      <c r="I96" s="37"/>
      <c r="J96" s="85">
        <f>J130</f>
        <v>0</v>
      </c>
      <c r="K96" s="37"/>
      <c r="L96" s="52"/>
      <c r="S96" s="35"/>
      <c r="T96" s="35"/>
      <c r="U96" s="35"/>
      <c r="V96" s="35"/>
      <c r="W96" s="35"/>
      <c r="X96" s="35"/>
      <c r="Y96" s="35"/>
      <c r="Z96" s="35"/>
      <c r="AA96" s="35"/>
      <c r="AB96" s="35"/>
      <c r="AC96" s="35"/>
      <c r="AD96" s="35"/>
      <c r="AE96" s="35"/>
      <c r="AU96" s="18" t="s">
        <v>127</v>
      </c>
    </row>
    <row r="97" spans="2:12" s="9" customFormat="1" ht="24.9" customHeight="1">
      <c r="B97" s="148"/>
      <c r="C97" s="149"/>
      <c r="D97" s="150" t="s">
        <v>128</v>
      </c>
      <c r="E97" s="151"/>
      <c r="F97" s="151"/>
      <c r="G97" s="151"/>
      <c r="H97" s="151"/>
      <c r="I97" s="151"/>
      <c r="J97" s="152">
        <f>J131</f>
        <v>0</v>
      </c>
      <c r="K97" s="149"/>
      <c r="L97" s="153"/>
    </row>
    <row r="98" spans="2:12" s="10" customFormat="1" ht="19.95" customHeight="1">
      <c r="B98" s="154"/>
      <c r="C98" s="155"/>
      <c r="D98" s="156" t="s">
        <v>129</v>
      </c>
      <c r="E98" s="157"/>
      <c r="F98" s="157"/>
      <c r="G98" s="157"/>
      <c r="H98" s="157"/>
      <c r="I98" s="157"/>
      <c r="J98" s="158">
        <f>J132</f>
        <v>0</v>
      </c>
      <c r="K98" s="155"/>
      <c r="L98" s="159"/>
    </row>
    <row r="99" spans="2:12" s="10" customFormat="1" ht="19.95" customHeight="1">
      <c r="B99" s="154"/>
      <c r="C99" s="155"/>
      <c r="D99" s="156" t="s">
        <v>396</v>
      </c>
      <c r="E99" s="157"/>
      <c r="F99" s="157"/>
      <c r="G99" s="157"/>
      <c r="H99" s="157"/>
      <c r="I99" s="157"/>
      <c r="J99" s="158">
        <f>J148</f>
        <v>0</v>
      </c>
      <c r="K99" s="155"/>
      <c r="L99" s="159"/>
    </row>
    <row r="100" spans="2:12" s="10" customFormat="1" ht="19.95" customHeight="1">
      <c r="B100" s="154"/>
      <c r="C100" s="155"/>
      <c r="D100" s="156" t="s">
        <v>399</v>
      </c>
      <c r="E100" s="157"/>
      <c r="F100" s="157"/>
      <c r="G100" s="157"/>
      <c r="H100" s="157"/>
      <c r="I100" s="157"/>
      <c r="J100" s="158">
        <f>J163</f>
        <v>0</v>
      </c>
      <c r="K100" s="155"/>
      <c r="L100" s="159"/>
    </row>
    <row r="101" spans="2:12" s="10" customFormat="1" ht="19.95" customHeight="1">
      <c r="B101" s="154"/>
      <c r="C101" s="155"/>
      <c r="D101" s="156" t="s">
        <v>130</v>
      </c>
      <c r="E101" s="157"/>
      <c r="F101" s="157"/>
      <c r="G101" s="157"/>
      <c r="H101" s="157"/>
      <c r="I101" s="157"/>
      <c r="J101" s="158">
        <f>J186</f>
        <v>0</v>
      </c>
      <c r="K101" s="155"/>
      <c r="L101" s="159"/>
    </row>
    <row r="102" spans="2:12" s="10" customFormat="1" ht="19.95" customHeight="1">
      <c r="B102" s="154"/>
      <c r="C102" s="155"/>
      <c r="D102" s="156" t="s">
        <v>132</v>
      </c>
      <c r="E102" s="157"/>
      <c r="F102" s="157"/>
      <c r="G102" s="157"/>
      <c r="H102" s="157"/>
      <c r="I102" s="157"/>
      <c r="J102" s="158">
        <f>J203</f>
        <v>0</v>
      </c>
      <c r="K102" s="155"/>
      <c r="L102" s="159"/>
    </row>
    <row r="103" spans="2:12" s="9" customFormat="1" ht="24.9" customHeight="1">
      <c r="B103" s="148"/>
      <c r="C103" s="149"/>
      <c r="D103" s="150" t="s">
        <v>133</v>
      </c>
      <c r="E103" s="151"/>
      <c r="F103" s="151"/>
      <c r="G103" s="151"/>
      <c r="H103" s="151"/>
      <c r="I103" s="151"/>
      <c r="J103" s="152">
        <f>J205</f>
        <v>0</v>
      </c>
      <c r="K103" s="149"/>
      <c r="L103" s="153"/>
    </row>
    <row r="104" spans="2:12" s="10" customFormat="1" ht="19.95" customHeight="1">
      <c r="B104" s="154"/>
      <c r="C104" s="155"/>
      <c r="D104" s="156" t="s">
        <v>696</v>
      </c>
      <c r="E104" s="157"/>
      <c r="F104" s="157"/>
      <c r="G104" s="157"/>
      <c r="H104" s="157"/>
      <c r="I104" s="157"/>
      <c r="J104" s="158">
        <f>J206</f>
        <v>0</v>
      </c>
      <c r="K104" s="155"/>
      <c r="L104" s="159"/>
    </row>
    <row r="105" spans="2:12" s="10" customFormat="1" ht="19.95" customHeight="1">
      <c r="B105" s="154"/>
      <c r="C105" s="155"/>
      <c r="D105" s="156" t="s">
        <v>697</v>
      </c>
      <c r="E105" s="157"/>
      <c r="F105" s="157"/>
      <c r="G105" s="157"/>
      <c r="H105" s="157"/>
      <c r="I105" s="157"/>
      <c r="J105" s="158">
        <f>J213</f>
        <v>0</v>
      </c>
      <c r="K105" s="155"/>
      <c r="L105" s="159"/>
    </row>
    <row r="106" spans="2:12" s="9" customFormat="1" ht="24.9" customHeight="1">
      <c r="B106" s="148"/>
      <c r="C106" s="149"/>
      <c r="D106" s="150" t="s">
        <v>135</v>
      </c>
      <c r="E106" s="151"/>
      <c r="F106" s="151"/>
      <c r="G106" s="151"/>
      <c r="H106" s="151"/>
      <c r="I106" s="151"/>
      <c r="J106" s="152">
        <f>J221</f>
        <v>0</v>
      </c>
      <c r="K106" s="149"/>
      <c r="L106" s="153"/>
    </row>
    <row r="107" spans="2:12" s="10" customFormat="1" ht="19.95" customHeight="1">
      <c r="B107" s="154"/>
      <c r="C107" s="155"/>
      <c r="D107" s="156" t="s">
        <v>136</v>
      </c>
      <c r="E107" s="157"/>
      <c r="F107" s="157"/>
      <c r="G107" s="157"/>
      <c r="H107" s="157"/>
      <c r="I107" s="157"/>
      <c r="J107" s="158">
        <f>J222</f>
        <v>0</v>
      </c>
      <c r="K107" s="155"/>
      <c r="L107" s="159"/>
    </row>
    <row r="108" spans="2:12" s="10" customFormat="1" ht="19.95" customHeight="1">
      <c r="B108" s="154"/>
      <c r="C108" s="155"/>
      <c r="D108" s="156" t="s">
        <v>137</v>
      </c>
      <c r="E108" s="157"/>
      <c r="F108" s="157"/>
      <c r="G108" s="157"/>
      <c r="H108" s="157"/>
      <c r="I108" s="157"/>
      <c r="J108" s="158">
        <f>J224</f>
        <v>0</v>
      </c>
      <c r="K108" s="155"/>
      <c r="L108" s="159"/>
    </row>
    <row r="109" spans="2:12" s="10" customFormat="1" ht="19.95" customHeight="1">
      <c r="B109" s="154"/>
      <c r="C109" s="155"/>
      <c r="D109" s="156" t="s">
        <v>138</v>
      </c>
      <c r="E109" s="157"/>
      <c r="F109" s="157"/>
      <c r="G109" s="157"/>
      <c r="H109" s="157"/>
      <c r="I109" s="157"/>
      <c r="J109" s="158">
        <f>J226</f>
        <v>0</v>
      </c>
      <c r="K109" s="155"/>
      <c r="L109" s="159"/>
    </row>
    <row r="110" spans="2:12" s="10" customFormat="1" ht="19.95" customHeight="1">
      <c r="B110" s="154"/>
      <c r="C110" s="155"/>
      <c r="D110" s="156" t="s">
        <v>139</v>
      </c>
      <c r="E110" s="157"/>
      <c r="F110" s="157"/>
      <c r="G110" s="157"/>
      <c r="H110" s="157"/>
      <c r="I110" s="157"/>
      <c r="J110" s="158">
        <f>J228</f>
        <v>0</v>
      </c>
      <c r="K110" s="155"/>
      <c r="L110" s="159"/>
    </row>
    <row r="111" spans="1:31" s="2" customFormat="1" ht="21.7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6.9" customHeight="1">
      <c r="A112" s="35"/>
      <c r="B112" s="55"/>
      <c r="C112" s="56"/>
      <c r="D112" s="56"/>
      <c r="E112" s="56"/>
      <c r="F112" s="56"/>
      <c r="G112" s="56"/>
      <c r="H112" s="56"/>
      <c r="I112" s="56"/>
      <c r="J112" s="56"/>
      <c r="K112" s="56"/>
      <c r="L112" s="52"/>
      <c r="S112" s="35"/>
      <c r="T112" s="35"/>
      <c r="U112" s="35"/>
      <c r="V112" s="35"/>
      <c r="W112" s="35"/>
      <c r="X112" s="35"/>
      <c r="Y112" s="35"/>
      <c r="Z112" s="35"/>
      <c r="AA112" s="35"/>
      <c r="AB112" s="35"/>
      <c r="AC112" s="35"/>
      <c r="AD112" s="35"/>
      <c r="AE112" s="35"/>
    </row>
    <row r="116" spans="1:31" s="2" customFormat="1" ht="6.9" customHeight="1">
      <c r="A116" s="35"/>
      <c r="B116" s="57"/>
      <c r="C116" s="58"/>
      <c r="D116" s="58"/>
      <c r="E116" s="58"/>
      <c r="F116" s="58"/>
      <c r="G116" s="58"/>
      <c r="H116" s="58"/>
      <c r="I116" s="58"/>
      <c r="J116" s="58"/>
      <c r="K116" s="58"/>
      <c r="L116" s="52"/>
      <c r="S116" s="35"/>
      <c r="T116" s="35"/>
      <c r="U116" s="35"/>
      <c r="V116" s="35"/>
      <c r="W116" s="35"/>
      <c r="X116" s="35"/>
      <c r="Y116" s="35"/>
      <c r="Z116" s="35"/>
      <c r="AA116" s="35"/>
      <c r="AB116" s="35"/>
      <c r="AC116" s="35"/>
      <c r="AD116" s="35"/>
      <c r="AE116" s="35"/>
    </row>
    <row r="117" spans="1:31" s="2" customFormat="1" ht="24.9" customHeight="1">
      <c r="A117" s="35"/>
      <c r="B117" s="36"/>
      <c r="C117" s="24" t="s">
        <v>140</v>
      </c>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6.9"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2" customHeight="1">
      <c r="A119" s="35"/>
      <c r="B119" s="36"/>
      <c r="C119" s="30" t="s">
        <v>16</v>
      </c>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6.5" customHeight="1">
      <c r="A120" s="35"/>
      <c r="B120" s="36"/>
      <c r="C120" s="37"/>
      <c r="D120" s="37"/>
      <c r="E120" s="617" t="str">
        <f>E7</f>
        <v>III. etapa revitalizace Letního cvičiště Louny</v>
      </c>
      <c r="F120" s="618"/>
      <c r="G120" s="618"/>
      <c r="H120" s="618"/>
      <c r="I120" s="37"/>
      <c r="J120" s="37"/>
      <c r="K120" s="37"/>
      <c r="L120" s="52"/>
      <c r="S120" s="35"/>
      <c r="T120" s="35"/>
      <c r="U120" s="35"/>
      <c r="V120" s="35"/>
      <c r="W120" s="35"/>
      <c r="X120" s="35"/>
      <c r="Y120" s="35"/>
      <c r="Z120" s="35"/>
      <c r="AA120" s="35"/>
      <c r="AB120" s="35"/>
      <c r="AC120" s="35"/>
      <c r="AD120" s="35"/>
      <c r="AE120" s="35"/>
    </row>
    <row r="121" spans="1:31" s="2" customFormat="1" ht="12" customHeight="1">
      <c r="A121" s="35"/>
      <c r="B121" s="36"/>
      <c r="C121" s="30" t="s">
        <v>121</v>
      </c>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16.5" customHeight="1">
      <c r="A122" s="35"/>
      <c r="B122" s="36"/>
      <c r="C122" s="37"/>
      <c r="D122" s="37"/>
      <c r="E122" s="579" t="str">
        <f>E9</f>
        <v>SO-07 - Vstupní volnočasová plocha</v>
      </c>
      <c r="F122" s="616"/>
      <c r="G122" s="616"/>
      <c r="H122" s="616"/>
      <c r="I122" s="37"/>
      <c r="J122" s="37"/>
      <c r="K122" s="37"/>
      <c r="L122" s="52"/>
      <c r="S122" s="35"/>
      <c r="T122" s="35"/>
      <c r="U122" s="35"/>
      <c r="V122" s="35"/>
      <c r="W122" s="35"/>
      <c r="X122" s="35"/>
      <c r="Y122" s="35"/>
      <c r="Z122" s="35"/>
      <c r="AA122" s="35"/>
      <c r="AB122" s="35"/>
      <c r="AC122" s="35"/>
      <c r="AD122" s="35"/>
      <c r="AE122" s="35"/>
    </row>
    <row r="123" spans="1:31" s="2" customFormat="1" ht="6.9"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12" customHeight="1">
      <c r="A124" s="35"/>
      <c r="B124" s="36"/>
      <c r="C124" s="30" t="s">
        <v>20</v>
      </c>
      <c r="D124" s="37"/>
      <c r="E124" s="37"/>
      <c r="F124" s="28" t="str">
        <f>F12</f>
        <v>Louny</v>
      </c>
      <c r="G124" s="37"/>
      <c r="H124" s="37"/>
      <c r="I124" s="30" t="s">
        <v>22</v>
      </c>
      <c r="J124" s="67" t="str">
        <f>IF(J12="","",J12)</f>
        <v>20. 11. 2020</v>
      </c>
      <c r="K124" s="37"/>
      <c r="L124" s="52"/>
      <c r="S124" s="35"/>
      <c r="T124" s="35"/>
      <c r="U124" s="35"/>
      <c r="V124" s="35"/>
      <c r="W124" s="35"/>
      <c r="X124" s="35"/>
      <c r="Y124" s="35"/>
      <c r="Z124" s="35"/>
      <c r="AA124" s="35"/>
      <c r="AB124" s="35"/>
      <c r="AC124" s="35"/>
      <c r="AD124" s="35"/>
      <c r="AE124" s="35"/>
    </row>
    <row r="125" spans="1:31" s="2" customFormat="1" ht="6.9"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2" customFormat="1" ht="25.65" customHeight="1">
      <c r="A126" s="35"/>
      <c r="B126" s="36"/>
      <c r="C126" s="30" t="s">
        <v>24</v>
      </c>
      <c r="D126" s="37"/>
      <c r="E126" s="37"/>
      <c r="F126" s="28" t="str">
        <f>E15</f>
        <v>Město Louny</v>
      </c>
      <c r="G126" s="37"/>
      <c r="H126" s="37"/>
      <c r="I126" s="30" t="s">
        <v>30</v>
      </c>
      <c r="J126" s="33" t="str">
        <f>E21</f>
        <v>Sportovní projekty s.r.o.</v>
      </c>
      <c r="K126" s="37"/>
      <c r="L126" s="52"/>
      <c r="S126" s="35"/>
      <c r="T126" s="35"/>
      <c r="U126" s="35"/>
      <c r="V126" s="35"/>
      <c r="W126" s="35"/>
      <c r="X126" s="35"/>
      <c r="Y126" s="35"/>
      <c r="Z126" s="35"/>
      <c r="AA126" s="35"/>
      <c r="AB126" s="35"/>
      <c r="AC126" s="35"/>
      <c r="AD126" s="35"/>
      <c r="AE126" s="35"/>
    </row>
    <row r="127" spans="1:31" s="2" customFormat="1" ht="15.15" customHeight="1">
      <c r="A127" s="35"/>
      <c r="B127" s="36"/>
      <c r="C127" s="30" t="s">
        <v>28</v>
      </c>
      <c r="D127" s="37"/>
      <c r="E127" s="37"/>
      <c r="F127" s="28" t="str">
        <f>IF(E18="","",E18)</f>
        <v>Vyplň údaj</v>
      </c>
      <c r="G127" s="37"/>
      <c r="H127" s="37"/>
      <c r="I127" s="30" t="s">
        <v>33</v>
      </c>
      <c r="J127" s="33" t="str">
        <f>E24</f>
        <v>F.Pecka</v>
      </c>
      <c r="K127" s="37"/>
      <c r="L127" s="52"/>
      <c r="S127" s="35"/>
      <c r="T127" s="35"/>
      <c r="U127" s="35"/>
      <c r="V127" s="35"/>
      <c r="W127" s="35"/>
      <c r="X127" s="35"/>
      <c r="Y127" s="35"/>
      <c r="Z127" s="35"/>
      <c r="AA127" s="35"/>
      <c r="AB127" s="35"/>
      <c r="AC127" s="35"/>
      <c r="AD127" s="35"/>
      <c r="AE127" s="35"/>
    </row>
    <row r="128" spans="1:31" s="2" customFormat="1" ht="10.35" customHeight="1">
      <c r="A128" s="35"/>
      <c r="B128" s="36"/>
      <c r="C128" s="37"/>
      <c r="D128" s="37"/>
      <c r="E128" s="37"/>
      <c r="F128" s="37"/>
      <c r="G128" s="37"/>
      <c r="H128" s="37"/>
      <c r="I128" s="37"/>
      <c r="J128" s="37"/>
      <c r="K128" s="37"/>
      <c r="L128" s="52"/>
      <c r="S128" s="35"/>
      <c r="T128" s="35"/>
      <c r="U128" s="35"/>
      <c r="V128" s="35"/>
      <c r="W128" s="35"/>
      <c r="X128" s="35"/>
      <c r="Y128" s="35"/>
      <c r="Z128" s="35"/>
      <c r="AA128" s="35"/>
      <c r="AB128" s="35"/>
      <c r="AC128" s="35"/>
      <c r="AD128" s="35"/>
      <c r="AE128" s="35"/>
    </row>
    <row r="129" spans="1:31" s="11" customFormat="1" ht="29.25" customHeight="1">
      <c r="A129" s="160"/>
      <c r="B129" s="161"/>
      <c r="C129" s="162" t="s">
        <v>141</v>
      </c>
      <c r="D129" s="163" t="s">
        <v>61</v>
      </c>
      <c r="E129" s="163" t="s">
        <v>57</v>
      </c>
      <c r="F129" s="163" t="s">
        <v>58</v>
      </c>
      <c r="G129" s="163" t="s">
        <v>142</v>
      </c>
      <c r="H129" s="163" t="s">
        <v>143</v>
      </c>
      <c r="I129" s="163" t="s">
        <v>144</v>
      </c>
      <c r="J129" s="164" t="s">
        <v>125</v>
      </c>
      <c r="K129" s="165" t="s">
        <v>145</v>
      </c>
      <c r="L129" s="166"/>
      <c r="M129" s="76" t="s">
        <v>1</v>
      </c>
      <c r="N129" s="77" t="s">
        <v>40</v>
      </c>
      <c r="O129" s="77" t="s">
        <v>146</v>
      </c>
      <c r="P129" s="77" t="s">
        <v>147</v>
      </c>
      <c r="Q129" s="77" t="s">
        <v>148</v>
      </c>
      <c r="R129" s="77" t="s">
        <v>149</v>
      </c>
      <c r="S129" s="77" t="s">
        <v>150</v>
      </c>
      <c r="T129" s="78" t="s">
        <v>151</v>
      </c>
      <c r="U129" s="160"/>
      <c r="V129" s="160"/>
      <c r="W129" s="160"/>
      <c r="X129" s="160"/>
      <c r="Y129" s="160"/>
      <c r="Z129" s="160"/>
      <c r="AA129" s="160"/>
      <c r="AB129" s="160"/>
      <c r="AC129" s="160"/>
      <c r="AD129" s="160"/>
      <c r="AE129" s="160"/>
    </row>
    <row r="130" spans="1:63" s="2" customFormat="1" ht="22.8" customHeight="1">
      <c r="A130" s="35"/>
      <c r="B130" s="36"/>
      <c r="C130" s="83" t="s">
        <v>152</v>
      </c>
      <c r="D130" s="37"/>
      <c r="E130" s="37"/>
      <c r="F130" s="37"/>
      <c r="G130" s="37"/>
      <c r="H130" s="37"/>
      <c r="I130" s="37"/>
      <c r="J130" s="167">
        <f>BK130</f>
        <v>0</v>
      </c>
      <c r="K130" s="37"/>
      <c r="L130" s="40"/>
      <c r="M130" s="79"/>
      <c r="N130" s="168"/>
      <c r="O130" s="80"/>
      <c r="P130" s="169">
        <f>P131+P205+P221</f>
        <v>0</v>
      </c>
      <c r="Q130" s="80"/>
      <c r="R130" s="169">
        <f>R131+R205+R221</f>
        <v>279.77416801000004</v>
      </c>
      <c r="S130" s="80"/>
      <c r="T130" s="170">
        <f>T131+T205+T221</f>
        <v>0</v>
      </c>
      <c r="U130" s="35"/>
      <c r="V130" s="35"/>
      <c r="W130" s="35"/>
      <c r="X130" s="35"/>
      <c r="Y130" s="35"/>
      <c r="Z130" s="35"/>
      <c r="AA130" s="35"/>
      <c r="AB130" s="35"/>
      <c r="AC130" s="35"/>
      <c r="AD130" s="35"/>
      <c r="AE130" s="35"/>
      <c r="AT130" s="18" t="s">
        <v>75</v>
      </c>
      <c r="AU130" s="18" t="s">
        <v>127</v>
      </c>
      <c r="BK130" s="171">
        <f>BK131+BK205+BK221</f>
        <v>0</v>
      </c>
    </row>
    <row r="131" spans="2:63" s="12" customFormat="1" ht="25.95" customHeight="1">
      <c r="B131" s="172"/>
      <c r="C131" s="173"/>
      <c r="D131" s="174" t="s">
        <v>75</v>
      </c>
      <c r="E131" s="175" t="s">
        <v>153</v>
      </c>
      <c r="F131" s="175" t="s">
        <v>154</v>
      </c>
      <c r="G131" s="173"/>
      <c r="H131" s="173"/>
      <c r="I131" s="176"/>
      <c r="J131" s="177">
        <f>BK131</f>
        <v>0</v>
      </c>
      <c r="K131" s="173"/>
      <c r="L131" s="178"/>
      <c r="M131" s="179"/>
      <c r="N131" s="180"/>
      <c r="O131" s="180"/>
      <c r="P131" s="181">
        <f>P132+P148+P163+P186+P203</f>
        <v>0</v>
      </c>
      <c r="Q131" s="180"/>
      <c r="R131" s="181">
        <f>R132+R148+R163+R186+R203</f>
        <v>279.77416801000004</v>
      </c>
      <c r="S131" s="180"/>
      <c r="T131" s="182">
        <f>T132+T148+T163+T186+T203</f>
        <v>0</v>
      </c>
      <c r="AR131" s="183" t="s">
        <v>84</v>
      </c>
      <c r="AT131" s="184" t="s">
        <v>75</v>
      </c>
      <c r="AU131" s="184" t="s">
        <v>76</v>
      </c>
      <c r="AY131" s="183" t="s">
        <v>155</v>
      </c>
      <c r="BK131" s="185">
        <f>BK132+BK148+BK163+BK186+BK203</f>
        <v>0</v>
      </c>
    </row>
    <row r="132" spans="2:63" s="12" customFormat="1" ht="22.8" customHeight="1">
      <c r="B132" s="172"/>
      <c r="C132" s="173"/>
      <c r="D132" s="174" t="s">
        <v>75</v>
      </c>
      <c r="E132" s="186" t="s">
        <v>84</v>
      </c>
      <c r="F132" s="186" t="s">
        <v>156</v>
      </c>
      <c r="G132" s="173"/>
      <c r="H132" s="173"/>
      <c r="I132" s="176"/>
      <c r="J132" s="187">
        <f>BK132</f>
        <v>0</v>
      </c>
      <c r="K132" s="173"/>
      <c r="L132" s="178"/>
      <c r="M132" s="179"/>
      <c r="N132" s="180"/>
      <c r="O132" s="180"/>
      <c r="P132" s="181">
        <f>SUM(P133:P147)</f>
        <v>0</v>
      </c>
      <c r="Q132" s="180"/>
      <c r="R132" s="181">
        <f>SUM(R133:R147)</f>
        <v>0</v>
      </c>
      <c r="S132" s="180"/>
      <c r="T132" s="182">
        <f>SUM(T133:T147)</f>
        <v>0</v>
      </c>
      <c r="AR132" s="183" t="s">
        <v>84</v>
      </c>
      <c r="AT132" s="184" t="s">
        <v>75</v>
      </c>
      <c r="AU132" s="184" t="s">
        <v>84</v>
      </c>
      <c r="AY132" s="183" t="s">
        <v>155</v>
      </c>
      <c r="BK132" s="185">
        <f>SUM(BK133:BK147)</f>
        <v>0</v>
      </c>
    </row>
    <row r="133" spans="1:65" s="2" customFormat="1" ht="24.15" customHeight="1">
      <c r="A133" s="35"/>
      <c r="B133" s="36"/>
      <c r="C133" s="188" t="s">
        <v>84</v>
      </c>
      <c r="D133" s="188" t="s">
        <v>157</v>
      </c>
      <c r="E133" s="189" t="s">
        <v>402</v>
      </c>
      <c r="F133" s="190" t="s">
        <v>403</v>
      </c>
      <c r="G133" s="191" t="s">
        <v>181</v>
      </c>
      <c r="H133" s="192">
        <v>9.995</v>
      </c>
      <c r="I133" s="193"/>
      <c r="J133" s="194">
        <f>ROUND(I133*H133,2)</f>
        <v>0</v>
      </c>
      <c r="K133" s="195"/>
      <c r="L133" s="40"/>
      <c r="M133" s="196" t="s">
        <v>1</v>
      </c>
      <c r="N133" s="197" t="s">
        <v>41</v>
      </c>
      <c r="O133" s="72"/>
      <c r="P133" s="198">
        <f>O133*H133</f>
        <v>0</v>
      </c>
      <c r="Q133" s="198">
        <v>0</v>
      </c>
      <c r="R133" s="198">
        <f>Q133*H133</f>
        <v>0</v>
      </c>
      <c r="S133" s="198">
        <v>0</v>
      </c>
      <c r="T133" s="199">
        <f>S133*H133</f>
        <v>0</v>
      </c>
      <c r="U133" s="35"/>
      <c r="V133" s="35"/>
      <c r="W133" s="35"/>
      <c r="X133" s="35"/>
      <c r="Y133" s="35"/>
      <c r="Z133" s="35"/>
      <c r="AA133" s="35"/>
      <c r="AB133" s="35"/>
      <c r="AC133" s="35"/>
      <c r="AD133" s="35"/>
      <c r="AE133" s="35"/>
      <c r="AR133" s="200" t="s">
        <v>161</v>
      </c>
      <c r="AT133" s="200" t="s">
        <v>157</v>
      </c>
      <c r="AU133" s="200" t="s">
        <v>86</v>
      </c>
      <c r="AY133" s="18" t="s">
        <v>155</v>
      </c>
      <c r="BE133" s="201">
        <f>IF(N133="základní",J133,0)</f>
        <v>0</v>
      </c>
      <c r="BF133" s="201">
        <f>IF(N133="snížená",J133,0)</f>
        <v>0</v>
      </c>
      <c r="BG133" s="201">
        <f>IF(N133="zákl. přenesená",J133,0)</f>
        <v>0</v>
      </c>
      <c r="BH133" s="201">
        <f>IF(N133="sníž. přenesená",J133,0)</f>
        <v>0</v>
      </c>
      <c r="BI133" s="201">
        <f>IF(N133="nulová",J133,0)</f>
        <v>0</v>
      </c>
      <c r="BJ133" s="18" t="s">
        <v>84</v>
      </c>
      <c r="BK133" s="201">
        <f>ROUND(I133*H133,2)</f>
        <v>0</v>
      </c>
      <c r="BL133" s="18" t="s">
        <v>161</v>
      </c>
      <c r="BM133" s="200" t="s">
        <v>977</v>
      </c>
    </row>
    <row r="134" spans="2:51" s="13" customFormat="1" ht="12">
      <c r="B134" s="202"/>
      <c r="C134" s="203"/>
      <c r="D134" s="204" t="s">
        <v>163</v>
      </c>
      <c r="E134" s="205" t="s">
        <v>1</v>
      </c>
      <c r="F134" s="206" t="s">
        <v>978</v>
      </c>
      <c r="G134" s="203"/>
      <c r="H134" s="207">
        <v>2.381</v>
      </c>
      <c r="I134" s="208"/>
      <c r="J134" s="203"/>
      <c r="K134" s="203"/>
      <c r="L134" s="209"/>
      <c r="M134" s="210"/>
      <c r="N134" s="211"/>
      <c r="O134" s="211"/>
      <c r="P134" s="211"/>
      <c r="Q134" s="211"/>
      <c r="R134" s="211"/>
      <c r="S134" s="211"/>
      <c r="T134" s="212"/>
      <c r="AT134" s="213" t="s">
        <v>163</v>
      </c>
      <c r="AU134" s="213" t="s">
        <v>86</v>
      </c>
      <c r="AV134" s="13" t="s">
        <v>86</v>
      </c>
      <c r="AW134" s="13" t="s">
        <v>32</v>
      </c>
      <c r="AX134" s="13" t="s">
        <v>76</v>
      </c>
      <c r="AY134" s="213" t="s">
        <v>155</v>
      </c>
    </row>
    <row r="135" spans="2:51" s="13" customFormat="1" ht="12">
      <c r="B135" s="202"/>
      <c r="C135" s="203"/>
      <c r="D135" s="204" t="s">
        <v>163</v>
      </c>
      <c r="E135" s="205" t="s">
        <v>1</v>
      </c>
      <c r="F135" s="206" t="s">
        <v>979</v>
      </c>
      <c r="G135" s="203"/>
      <c r="H135" s="207">
        <v>1.485</v>
      </c>
      <c r="I135" s="208"/>
      <c r="J135" s="203"/>
      <c r="K135" s="203"/>
      <c r="L135" s="209"/>
      <c r="M135" s="210"/>
      <c r="N135" s="211"/>
      <c r="O135" s="211"/>
      <c r="P135" s="211"/>
      <c r="Q135" s="211"/>
      <c r="R135" s="211"/>
      <c r="S135" s="211"/>
      <c r="T135" s="212"/>
      <c r="AT135" s="213" t="s">
        <v>163</v>
      </c>
      <c r="AU135" s="213" t="s">
        <v>86</v>
      </c>
      <c r="AV135" s="13" t="s">
        <v>86</v>
      </c>
      <c r="AW135" s="13" t="s">
        <v>32</v>
      </c>
      <c r="AX135" s="13" t="s">
        <v>76</v>
      </c>
      <c r="AY135" s="213" t="s">
        <v>155</v>
      </c>
    </row>
    <row r="136" spans="2:51" s="13" customFormat="1" ht="12">
      <c r="B136" s="202"/>
      <c r="C136" s="203"/>
      <c r="D136" s="204" t="s">
        <v>163</v>
      </c>
      <c r="E136" s="205" t="s">
        <v>1</v>
      </c>
      <c r="F136" s="206" t="s">
        <v>980</v>
      </c>
      <c r="G136" s="203"/>
      <c r="H136" s="207">
        <v>1.14</v>
      </c>
      <c r="I136" s="208"/>
      <c r="J136" s="203"/>
      <c r="K136" s="203"/>
      <c r="L136" s="209"/>
      <c r="M136" s="210"/>
      <c r="N136" s="211"/>
      <c r="O136" s="211"/>
      <c r="P136" s="211"/>
      <c r="Q136" s="211"/>
      <c r="R136" s="211"/>
      <c r="S136" s="211"/>
      <c r="T136" s="212"/>
      <c r="AT136" s="213" t="s">
        <v>163</v>
      </c>
      <c r="AU136" s="213" t="s">
        <v>86</v>
      </c>
      <c r="AV136" s="13" t="s">
        <v>86</v>
      </c>
      <c r="AW136" s="13" t="s">
        <v>32</v>
      </c>
      <c r="AX136" s="13" t="s">
        <v>76</v>
      </c>
      <c r="AY136" s="213" t="s">
        <v>155</v>
      </c>
    </row>
    <row r="137" spans="2:51" s="13" customFormat="1" ht="12">
      <c r="B137" s="202"/>
      <c r="C137" s="203"/>
      <c r="D137" s="204" t="s">
        <v>163</v>
      </c>
      <c r="E137" s="205" t="s">
        <v>1</v>
      </c>
      <c r="F137" s="206" t="s">
        <v>981</v>
      </c>
      <c r="G137" s="203"/>
      <c r="H137" s="207">
        <v>4.989</v>
      </c>
      <c r="I137" s="208"/>
      <c r="J137" s="203"/>
      <c r="K137" s="203"/>
      <c r="L137" s="209"/>
      <c r="M137" s="210"/>
      <c r="N137" s="211"/>
      <c r="O137" s="211"/>
      <c r="P137" s="211"/>
      <c r="Q137" s="211"/>
      <c r="R137" s="211"/>
      <c r="S137" s="211"/>
      <c r="T137" s="212"/>
      <c r="AT137" s="213" t="s">
        <v>163</v>
      </c>
      <c r="AU137" s="213" t="s">
        <v>86</v>
      </c>
      <c r="AV137" s="13" t="s">
        <v>86</v>
      </c>
      <c r="AW137" s="13" t="s">
        <v>32</v>
      </c>
      <c r="AX137" s="13" t="s">
        <v>76</v>
      </c>
      <c r="AY137" s="213" t="s">
        <v>155</v>
      </c>
    </row>
    <row r="138" spans="2:51" s="16" customFormat="1" ht="12">
      <c r="B138" s="235"/>
      <c r="C138" s="236"/>
      <c r="D138" s="204" t="s">
        <v>163</v>
      </c>
      <c r="E138" s="237" t="s">
        <v>1</v>
      </c>
      <c r="F138" s="238" t="s">
        <v>206</v>
      </c>
      <c r="G138" s="236"/>
      <c r="H138" s="239">
        <v>9.995</v>
      </c>
      <c r="I138" s="240"/>
      <c r="J138" s="236"/>
      <c r="K138" s="236"/>
      <c r="L138" s="241"/>
      <c r="M138" s="242"/>
      <c r="N138" s="243"/>
      <c r="O138" s="243"/>
      <c r="P138" s="243"/>
      <c r="Q138" s="243"/>
      <c r="R138" s="243"/>
      <c r="S138" s="243"/>
      <c r="T138" s="244"/>
      <c r="AT138" s="245" t="s">
        <v>163</v>
      </c>
      <c r="AU138" s="245" t="s">
        <v>86</v>
      </c>
      <c r="AV138" s="16" t="s">
        <v>161</v>
      </c>
      <c r="AW138" s="16" t="s">
        <v>32</v>
      </c>
      <c r="AX138" s="16" t="s">
        <v>84</v>
      </c>
      <c r="AY138" s="245" t="s">
        <v>155</v>
      </c>
    </row>
    <row r="139" spans="1:65" s="2" customFormat="1" ht="24.15" customHeight="1">
      <c r="A139" s="35"/>
      <c r="B139" s="36"/>
      <c r="C139" s="188" t="s">
        <v>86</v>
      </c>
      <c r="D139" s="188" t="s">
        <v>157</v>
      </c>
      <c r="E139" s="189" t="s">
        <v>418</v>
      </c>
      <c r="F139" s="190" t="s">
        <v>419</v>
      </c>
      <c r="G139" s="191" t="s">
        <v>181</v>
      </c>
      <c r="H139" s="192">
        <v>0.144</v>
      </c>
      <c r="I139" s="193"/>
      <c r="J139" s="194">
        <f>ROUND(I139*H139,2)</f>
        <v>0</v>
      </c>
      <c r="K139" s="195"/>
      <c r="L139" s="40"/>
      <c r="M139" s="196" t="s">
        <v>1</v>
      </c>
      <c r="N139" s="197" t="s">
        <v>41</v>
      </c>
      <c r="O139" s="72"/>
      <c r="P139" s="198">
        <f>O139*H139</f>
        <v>0</v>
      </c>
      <c r="Q139" s="198">
        <v>0</v>
      </c>
      <c r="R139" s="198">
        <f>Q139*H139</f>
        <v>0</v>
      </c>
      <c r="S139" s="198">
        <v>0</v>
      </c>
      <c r="T139" s="199">
        <f>S139*H139</f>
        <v>0</v>
      </c>
      <c r="U139" s="35"/>
      <c r="V139" s="35"/>
      <c r="W139" s="35"/>
      <c r="X139" s="35"/>
      <c r="Y139" s="35"/>
      <c r="Z139" s="35"/>
      <c r="AA139" s="35"/>
      <c r="AB139" s="35"/>
      <c r="AC139" s="35"/>
      <c r="AD139" s="35"/>
      <c r="AE139" s="35"/>
      <c r="AR139" s="200" t="s">
        <v>161</v>
      </c>
      <c r="AT139" s="200" t="s">
        <v>157</v>
      </c>
      <c r="AU139" s="200" t="s">
        <v>86</v>
      </c>
      <c r="AY139" s="18" t="s">
        <v>155</v>
      </c>
      <c r="BE139" s="201">
        <f>IF(N139="základní",J139,0)</f>
        <v>0</v>
      </c>
      <c r="BF139" s="201">
        <f>IF(N139="snížená",J139,0)</f>
        <v>0</v>
      </c>
      <c r="BG139" s="201">
        <f>IF(N139="zákl. přenesená",J139,0)</f>
        <v>0</v>
      </c>
      <c r="BH139" s="201">
        <f>IF(N139="sníž. přenesená",J139,0)</f>
        <v>0</v>
      </c>
      <c r="BI139" s="201">
        <f>IF(N139="nulová",J139,0)</f>
        <v>0</v>
      </c>
      <c r="BJ139" s="18" t="s">
        <v>84</v>
      </c>
      <c r="BK139" s="201">
        <f>ROUND(I139*H139,2)</f>
        <v>0</v>
      </c>
      <c r="BL139" s="18" t="s">
        <v>161</v>
      </c>
      <c r="BM139" s="200" t="s">
        <v>982</v>
      </c>
    </row>
    <row r="140" spans="2:51" s="13" customFormat="1" ht="12">
      <c r="B140" s="202"/>
      <c r="C140" s="203"/>
      <c r="D140" s="204" t="s">
        <v>163</v>
      </c>
      <c r="E140" s="205" t="s">
        <v>1</v>
      </c>
      <c r="F140" s="206" t="s">
        <v>983</v>
      </c>
      <c r="G140" s="203"/>
      <c r="H140" s="207">
        <v>0.144</v>
      </c>
      <c r="I140" s="208"/>
      <c r="J140" s="203"/>
      <c r="K140" s="203"/>
      <c r="L140" s="209"/>
      <c r="M140" s="210"/>
      <c r="N140" s="211"/>
      <c r="O140" s="211"/>
      <c r="P140" s="211"/>
      <c r="Q140" s="211"/>
      <c r="R140" s="211"/>
      <c r="S140" s="211"/>
      <c r="T140" s="212"/>
      <c r="AT140" s="213" t="s">
        <v>163</v>
      </c>
      <c r="AU140" s="213" t="s">
        <v>86</v>
      </c>
      <c r="AV140" s="13" t="s">
        <v>86</v>
      </c>
      <c r="AW140" s="13" t="s">
        <v>32</v>
      </c>
      <c r="AX140" s="13" t="s">
        <v>84</v>
      </c>
      <c r="AY140" s="213" t="s">
        <v>155</v>
      </c>
    </row>
    <row r="141" spans="1:65" s="2" customFormat="1" ht="33" customHeight="1">
      <c r="A141" s="35"/>
      <c r="B141" s="36"/>
      <c r="C141" s="188" t="s">
        <v>169</v>
      </c>
      <c r="D141" s="188" t="s">
        <v>157</v>
      </c>
      <c r="E141" s="189" t="s">
        <v>213</v>
      </c>
      <c r="F141" s="190" t="s">
        <v>214</v>
      </c>
      <c r="G141" s="191" t="s">
        <v>181</v>
      </c>
      <c r="H141" s="192">
        <v>10.099</v>
      </c>
      <c r="I141" s="193"/>
      <c r="J141" s="194">
        <f>ROUND(I141*H141,2)</f>
        <v>0</v>
      </c>
      <c r="K141" s="195"/>
      <c r="L141" s="40"/>
      <c r="M141" s="196" t="s">
        <v>1</v>
      </c>
      <c r="N141" s="197" t="s">
        <v>41</v>
      </c>
      <c r="O141" s="72"/>
      <c r="P141" s="198">
        <f>O141*H141</f>
        <v>0</v>
      </c>
      <c r="Q141" s="198">
        <v>0</v>
      </c>
      <c r="R141" s="198">
        <f>Q141*H141</f>
        <v>0</v>
      </c>
      <c r="S141" s="198">
        <v>0</v>
      </c>
      <c r="T141" s="199">
        <f>S141*H141</f>
        <v>0</v>
      </c>
      <c r="U141" s="35"/>
      <c r="V141" s="35"/>
      <c r="W141" s="35"/>
      <c r="X141" s="35"/>
      <c r="Y141" s="35"/>
      <c r="Z141" s="35"/>
      <c r="AA141" s="35"/>
      <c r="AB141" s="35"/>
      <c r="AC141" s="35"/>
      <c r="AD141" s="35"/>
      <c r="AE141" s="35"/>
      <c r="AR141" s="200" t="s">
        <v>161</v>
      </c>
      <c r="AT141" s="200" t="s">
        <v>157</v>
      </c>
      <c r="AU141" s="200" t="s">
        <v>86</v>
      </c>
      <c r="AY141" s="18" t="s">
        <v>155</v>
      </c>
      <c r="BE141" s="201">
        <f>IF(N141="základní",J141,0)</f>
        <v>0</v>
      </c>
      <c r="BF141" s="201">
        <f>IF(N141="snížená",J141,0)</f>
        <v>0</v>
      </c>
      <c r="BG141" s="201">
        <f>IF(N141="zákl. přenesená",J141,0)</f>
        <v>0</v>
      </c>
      <c r="BH141" s="201">
        <f>IF(N141="sníž. přenesená",J141,0)</f>
        <v>0</v>
      </c>
      <c r="BI141" s="201">
        <f>IF(N141="nulová",J141,0)</f>
        <v>0</v>
      </c>
      <c r="BJ141" s="18" t="s">
        <v>84</v>
      </c>
      <c r="BK141" s="201">
        <f>ROUND(I141*H141,2)</f>
        <v>0</v>
      </c>
      <c r="BL141" s="18" t="s">
        <v>161</v>
      </c>
      <c r="BM141" s="200" t="s">
        <v>984</v>
      </c>
    </row>
    <row r="142" spans="2:51" s="13" customFormat="1" ht="12">
      <c r="B142" s="202"/>
      <c r="C142" s="203"/>
      <c r="D142" s="204" t="s">
        <v>163</v>
      </c>
      <c r="E142" s="205" t="s">
        <v>1</v>
      </c>
      <c r="F142" s="206" t="s">
        <v>985</v>
      </c>
      <c r="G142" s="203"/>
      <c r="H142" s="207">
        <v>10.099</v>
      </c>
      <c r="I142" s="208"/>
      <c r="J142" s="203"/>
      <c r="K142" s="203"/>
      <c r="L142" s="209"/>
      <c r="M142" s="210"/>
      <c r="N142" s="211"/>
      <c r="O142" s="211"/>
      <c r="P142" s="211"/>
      <c r="Q142" s="211"/>
      <c r="R142" s="211"/>
      <c r="S142" s="211"/>
      <c r="T142" s="212"/>
      <c r="AT142" s="213" t="s">
        <v>163</v>
      </c>
      <c r="AU142" s="213" t="s">
        <v>86</v>
      </c>
      <c r="AV142" s="13" t="s">
        <v>86</v>
      </c>
      <c r="AW142" s="13" t="s">
        <v>32</v>
      </c>
      <c r="AX142" s="13" t="s">
        <v>84</v>
      </c>
      <c r="AY142" s="213" t="s">
        <v>155</v>
      </c>
    </row>
    <row r="143" spans="1:65" s="2" customFormat="1" ht="16.5" customHeight="1">
      <c r="A143" s="35"/>
      <c r="B143" s="36"/>
      <c r="C143" s="188" t="s">
        <v>161</v>
      </c>
      <c r="D143" s="188" t="s">
        <v>157</v>
      </c>
      <c r="E143" s="189" t="s">
        <v>219</v>
      </c>
      <c r="F143" s="190" t="s">
        <v>220</v>
      </c>
      <c r="G143" s="191" t="s">
        <v>181</v>
      </c>
      <c r="H143" s="192">
        <v>10.099</v>
      </c>
      <c r="I143" s="193"/>
      <c r="J143" s="194">
        <f>ROUND(I143*H143,2)</f>
        <v>0</v>
      </c>
      <c r="K143" s="195"/>
      <c r="L143" s="40"/>
      <c r="M143" s="196" t="s">
        <v>1</v>
      </c>
      <c r="N143" s="197" t="s">
        <v>41</v>
      </c>
      <c r="O143" s="72"/>
      <c r="P143" s="198">
        <f>O143*H143</f>
        <v>0</v>
      </c>
      <c r="Q143" s="198">
        <v>0</v>
      </c>
      <c r="R143" s="198">
        <f>Q143*H143</f>
        <v>0</v>
      </c>
      <c r="S143" s="198">
        <v>0</v>
      </c>
      <c r="T143" s="199">
        <f>S143*H143</f>
        <v>0</v>
      </c>
      <c r="U143" s="35"/>
      <c r="V143" s="35"/>
      <c r="W143" s="35"/>
      <c r="X143" s="35"/>
      <c r="Y143" s="35"/>
      <c r="Z143" s="35"/>
      <c r="AA143" s="35"/>
      <c r="AB143" s="35"/>
      <c r="AC143" s="35"/>
      <c r="AD143" s="35"/>
      <c r="AE143" s="35"/>
      <c r="AR143" s="200" t="s">
        <v>161</v>
      </c>
      <c r="AT143" s="200" t="s">
        <v>157</v>
      </c>
      <c r="AU143" s="200" t="s">
        <v>86</v>
      </c>
      <c r="AY143" s="18" t="s">
        <v>155</v>
      </c>
      <c r="BE143" s="201">
        <f>IF(N143="základní",J143,0)</f>
        <v>0</v>
      </c>
      <c r="BF143" s="201">
        <f>IF(N143="snížená",J143,0)</f>
        <v>0</v>
      </c>
      <c r="BG143" s="201">
        <f>IF(N143="zákl. přenesená",J143,0)</f>
        <v>0</v>
      </c>
      <c r="BH143" s="201">
        <f>IF(N143="sníž. přenesená",J143,0)</f>
        <v>0</v>
      </c>
      <c r="BI143" s="201">
        <f>IF(N143="nulová",J143,0)</f>
        <v>0</v>
      </c>
      <c r="BJ143" s="18" t="s">
        <v>84</v>
      </c>
      <c r="BK143" s="201">
        <f>ROUND(I143*H143,2)</f>
        <v>0</v>
      </c>
      <c r="BL143" s="18" t="s">
        <v>161</v>
      </c>
      <c r="BM143" s="200" t="s">
        <v>986</v>
      </c>
    </row>
    <row r="144" spans="1:65" s="2" customFormat="1" ht="37.8" customHeight="1">
      <c r="A144" s="35"/>
      <c r="B144" s="36"/>
      <c r="C144" s="188" t="s">
        <v>178</v>
      </c>
      <c r="D144" s="188" t="s">
        <v>157</v>
      </c>
      <c r="E144" s="189" t="s">
        <v>464</v>
      </c>
      <c r="F144" s="190" t="s">
        <v>465</v>
      </c>
      <c r="G144" s="191" t="s">
        <v>160</v>
      </c>
      <c r="H144" s="192">
        <v>437.077</v>
      </c>
      <c r="I144" s="193"/>
      <c r="J144" s="194">
        <f>ROUND(I144*H144,2)</f>
        <v>0</v>
      </c>
      <c r="K144" s="195"/>
      <c r="L144" s="40"/>
      <c r="M144" s="196" t="s">
        <v>1</v>
      </c>
      <c r="N144" s="197" t="s">
        <v>41</v>
      </c>
      <c r="O144" s="72"/>
      <c r="P144" s="198">
        <f>O144*H144</f>
        <v>0</v>
      </c>
      <c r="Q144" s="198">
        <v>0</v>
      </c>
      <c r="R144" s="198">
        <f>Q144*H144</f>
        <v>0</v>
      </c>
      <c r="S144" s="198">
        <v>0</v>
      </c>
      <c r="T144" s="199">
        <f>S144*H144</f>
        <v>0</v>
      </c>
      <c r="U144" s="35"/>
      <c r="V144" s="35"/>
      <c r="W144" s="35"/>
      <c r="X144" s="35"/>
      <c r="Y144" s="35"/>
      <c r="Z144" s="35"/>
      <c r="AA144" s="35"/>
      <c r="AB144" s="35"/>
      <c r="AC144" s="35"/>
      <c r="AD144" s="35"/>
      <c r="AE144" s="35"/>
      <c r="AR144" s="200" t="s">
        <v>161</v>
      </c>
      <c r="AT144" s="200" t="s">
        <v>157</v>
      </c>
      <c r="AU144" s="200" t="s">
        <v>86</v>
      </c>
      <c r="AY144" s="18" t="s">
        <v>155</v>
      </c>
      <c r="BE144" s="201">
        <f>IF(N144="základní",J144,0)</f>
        <v>0</v>
      </c>
      <c r="BF144" s="201">
        <f>IF(N144="snížená",J144,0)</f>
        <v>0</v>
      </c>
      <c r="BG144" s="201">
        <f>IF(N144="zákl. přenesená",J144,0)</f>
        <v>0</v>
      </c>
      <c r="BH144" s="201">
        <f>IF(N144="sníž. přenesená",J144,0)</f>
        <v>0</v>
      </c>
      <c r="BI144" s="201">
        <f>IF(N144="nulová",J144,0)</f>
        <v>0</v>
      </c>
      <c r="BJ144" s="18" t="s">
        <v>84</v>
      </c>
      <c r="BK144" s="201">
        <f>ROUND(I144*H144,2)</f>
        <v>0</v>
      </c>
      <c r="BL144" s="18" t="s">
        <v>161</v>
      </c>
      <c r="BM144" s="200" t="s">
        <v>987</v>
      </c>
    </row>
    <row r="145" spans="2:51" s="13" customFormat="1" ht="12">
      <c r="B145" s="202"/>
      <c r="C145" s="203"/>
      <c r="D145" s="204" t="s">
        <v>163</v>
      </c>
      <c r="E145" s="205" t="s">
        <v>1</v>
      </c>
      <c r="F145" s="206" t="s">
        <v>988</v>
      </c>
      <c r="G145" s="203"/>
      <c r="H145" s="207">
        <v>413</v>
      </c>
      <c r="I145" s="208"/>
      <c r="J145" s="203"/>
      <c r="K145" s="203"/>
      <c r="L145" s="209"/>
      <c r="M145" s="210"/>
      <c r="N145" s="211"/>
      <c r="O145" s="211"/>
      <c r="P145" s="211"/>
      <c r="Q145" s="211"/>
      <c r="R145" s="211"/>
      <c r="S145" s="211"/>
      <c r="T145" s="212"/>
      <c r="AT145" s="213" t="s">
        <v>163</v>
      </c>
      <c r="AU145" s="213" t="s">
        <v>86</v>
      </c>
      <c r="AV145" s="13" t="s">
        <v>86</v>
      </c>
      <c r="AW145" s="13" t="s">
        <v>32</v>
      </c>
      <c r="AX145" s="13" t="s">
        <v>76</v>
      </c>
      <c r="AY145" s="213" t="s">
        <v>155</v>
      </c>
    </row>
    <row r="146" spans="2:51" s="13" customFormat="1" ht="12">
      <c r="B146" s="202"/>
      <c r="C146" s="203"/>
      <c r="D146" s="204" t="s">
        <v>163</v>
      </c>
      <c r="E146" s="205" t="s">
        <v>1</v>
      </c>
      <c r="F146" s="206" t="s">
        <v>989</v>
      </c>
      <c r="G146" s="203"/>
      <c r="H146" s="207">
        <v>24.077</v>
      </c>
      <c r="I146" s="208"/>
      <c r="J146" s="203"/>
      <c r="K146" s="203"/>
      <c r="L146" s="209"/>
      <c r="M146" s="210"/>
      <c r="N146" s="211"/>
      <c r="O146" s="211"/>
      <c r="P146" s="211"/>
      <c r="Q146" s="211"/>
      <c r="R146" s="211"/>
      <c r="S146" s="211"/>
      <c r="T146" s="212"/>
      <c r="AT146" s="213" t="s">
        <v>163</v>
      </c>
      <c r="AU146" s="213" t="s">
        <v>86</v>
      </c>
      <c r="AV146" s="13" t="s">
        <v>86</v>
      </c>
      <c r="AW146" s="13" t="s">
        <v>32</v>
      </c>
      <c r="AX146" s="13" t="s">
        <v>76</v>
      </c>
      <c r="AY146" s="213" t="s">
        <v>155</v>
      </c>
    </row>
    <row r="147" spans="2:51" s="16" customFormat="1" ht="12">
      <c r="B147" s="235"/>
      <c r="C147" s="236"/>
      <c r="D147" s="204" t="s">
        <v>163</v>
      </c>
      <c r="E147" s="237" t="s">
        <v>1</v>
      </c>
      <c r="F147" s="238" t="s">
        <v>206</v>
      </c>
      <c r="G147" s="236"/>
      <c r="H147" s="239">
        <v>437.077</v>
      </c>
      <c r="I147" s="240"/>
      <c r="J147" s="236"/>
      <c r="K147" s="236"/>
      <c r="L147" s="241"/>
      <c r="M147" s="242"/>
      <c r="N147" s="243"/>
      <c r="O147" s="243"/>
      <c r="P147" s="243"/>
      <c r="Q147" s="243"/>
      <c r="R147" s="243"/>
      <c r="S147" s="243"/>
      <c r="T147" s="244"/>
      <c r="AT147" s="245" t="s">
        <v>163</v>
      </c>
      <c r="AU147" s="245" t="s">
        <v>86</v>
      </c>
      <c r="AV147" s="16" t="s">
        <v>161</v>
      </c>
      <c r="AW147" s="16" t="s">
        <v>32</v>
      </c>
      <c r="AX147" s="16" t="s">
        <v>84</v>
      </c>
      <c r="AY147" s="245" t="s">
        <v>155</v>
      </c>
    </row>
    <row r="148" spans="2:63" s="12" customFormat="1" ht="22.8" customHeight="1">
      <c r="B148" s="172"/>
      <c r="C148" s="173"/>
      <c r="D148" s="174" t="s">
        <v>75</v>
      </c>
      <c r="E148" s="186" t="s">
        <v>86</v>
      </c>
      <c r="F148" s="186" t="s">
        <v>473</v>
      </c>
      <c r="G148" s="173"/>
      <c r="H148" s="173"/>
      <c r="I148" s="176"/>
      <c r="J148" s="187">
        <f>BK148</f>
        <v>0</v>
      </c>
      <c r="K148" s="173"/>
      <c r="L148" s="178"/>
      <c r="M148" s="179"/>
      <c r="N148" s="180"/>
      <c r="O148" s="180"/>
      <c r="P148" s="181">
        <f>SUM(P149:P162)</f>
        <v>0</v>
      </c>
      <c r="Q148" s="180"/>
      <c r="R148" s="181">
        <f>SUM(R149:R162)</f>
        <v>19.27960023</v>
      </c>
      <c r="S148" s="180"/>
      <c r="T148" s="182">
        <f>SUM(T149:T162)</f>
        <v>0</v>
      </c>
      <c r="AR148" s="183" t="s">
        <v>84</v>
      </c>
      <c r="AT148" s="184" t="s">
        <v>75</v>
      </c>
      <c r="AU148" s="184" t="s">
        <v>84</v>
      </c>
      <c r="AY148" s="183" t="s">
        <v>155</v>
      </c>
      <c r="BK148" s="185">
        <f>SUM(BK149:BK162)</f>
        <v>0</v>
      </c>
    </row>
    <row r="149" spans="1:65" s="2" customFormat="1" ht="16.5" customHeight="1">
      <c r="A149" s="35"/>
      <c r="B149" s="36"/>
      <c r="C149" s="188" t="s">
        <v>207</v>
      </c>
      <c r="D149" s="188" t="s">
        <v>157</v>
      </c>
      <c r="E149" s="189" t="s">
        <v>474</v>
      </c>
      <c r="F149" s="190" t="s">
        <v>475</v>
      </c>
      <c r="G149" s="191" t="s">
        <v>181</v>
      </c>
      <c r="H149" s="192">
        <v>7.628</v>
      </c>
      <c r="I149" s="193"/>
      <c r="J149" s="194">
        <f>ROUND(I149*H149,2)</f>
        <v>0</v>
      </c>
      <c r="K149" s="195"/>
      <c r="L149" s="40"/>
      <c r="M149" s="196" t="s">
        <v>1</v>
      </c>
      <c r="N149" s="197" t="s">
        <v>41</v>
      </c>
      <c r="O149" s="72"/>
      <c r="P149" s="198">
        <f>O149*H149</f>
        <v>0</v>
      </c>
      <c r="Q149" s="198">
        <v>2.45329</v>
      </c>
      <c r="R149" s="198">
        <f>Q149*H149</f>
        <v>18.71369612</v>
      </c>
      <c r="S149" s="198">
        <v>0</v>
      </c>
      <c r="T149" s="199">
        <f>S149*H149</f>
        <v>0</v>
      </c>
      <c r="U149" s="35"/>
      <c r="V149" s="35"/>
      <c r="W149" s="35"/>
      <c r="X149" s="35"/>
      <c r="Y149" s="35"/>
      <c r="Z149" s="35"/>
      <c r="AA149" s="35"/>
      <c r="AB149" s="35"/>
      <c r="AC149" s="35"/>
      <c r="AD149" s="35"/>
      <c r="AE149" s="35"/>
      <c r="AR149" s="200" t="s">
        <v>161</v>
      </c>
      <c r="AT149" s="200" t="s">
        <v>157</v>
      </c>
      <c r="AU149" s="200" t="s">
        <v>86</v>
      </c>
      <c r="AY149" s="18" t="s">
        <v>155</v>
      </c>
      <c r="BE149" s="201">
        <f>IF(N149="základní",J149,0)</f>
        <v>0</v>
      </c>
      <c r="BF149" s="201">
        <f>IF(N149="snížená",J149,0)</f>
        <v>0</v>
      </c>
      <c r="BG149" s="201">
        <f>IF(N149="zákl. přenesená",J149,0)</f>
        <v>0</v>
      </c>
      <c r="BH149" s="201">
        <f>IF(N149="sníž. přenesená",J149,0)</f>
        <v>0</v>
      </c>
      <c r="BI149" s="201">
        <f>IF(N149="nulová",J149,0)</f>
        <v>0</v>
      </c>
      <c r="BJ149" s="18" t="s">
        <v>84</v>
      </c>
      <c r="BK149" s="201">
        <f>ROUND(I149*H149,2)</f>
        <v>0</v>
      </c>
      <c r="BL149" s="18" t="s">
        <v>161</v>
      </c>
      <c r="BM149" s="200" t="s">
        <v>990</v>
      </c>
    </row>
    <row r="150" spans="2:51" s="13" customFormat="1" ht="12">
      <c r="B150" s="202"/>
      <c r="C150" s="203"/>
      <c r="D150" s="204" t="s">
        <v>163</v>
      </c>
      <c r="E150" s="205" t="s">
        <v>1</v>
      </c>
      <c r="F150" s="206" t="s">
        <v>991</v>
      </c>
      <c r="G150" s="203"/>
      <c r="H150" s="207">
        <v>2.465</v>
      </c>
      <c r="I150" s="208"/>
      <c r="J150" s="203"/>
      <c r="K150" s="203"/>
      <c r="L150" s="209"/>
      <c r="M150" s="210"/>
      <c r="N150" s="211"/>
      <c r="O150" s="211"/>
      <c r="P150" s="211"/>
      <c r="Q150" s="211"/>
      <c r="R150" s="211"/>
      <c r="S150" s="211"/>
      <c r="T150" s="212"/>
      <c r="AT150" s="213" t="s">
        <v>163</v>
      </c>
      <c r="AU150" s="213" t="s">
        <v>86</v>
      </c>
      <c r="AV150" s="13" t="s">
        <v>86</v>
      </c>
      <c r="AW150" s="13" t="s">
        <v>32</v>
      </c>
      <c r="AX150" s="13" t="s">
        <v>76</v>
      </c>
      <c r="AY150" s="213" t="s">
        <v>155</v>
      </c>
    </row>
    <row r="151" spans="2:51" s="13" customFormat="1" ht="12">
      <c r="B151" s="202"/>
      <c r="C151" s="203"/>
      <c r="D151" s="204" t="s">
        <v>163</v>
      </c>
      <c r="E151" s="205" t="s">
        <v>1</v>
      </c>
      <c r="F151" s="206" t="s">
        <v>992</v>
      </c>
      <c r="G151" s="203"/>
      <c r="H151" s="207">
        <v>5.163</v>
      </c>
      <c r="I151" s="208"/>
      <c r="J151" s="203"/>
      <c r="K151" s="203"/>
      <c r="L151" s="209"/>
      <c r="M151" s="210"/>
      <c r="N151" s="211"/>
      <c r="O151" s="211"/>
      <c r="P151" s="211"/>
      <c r="Q151" s="211"/>
      <c r="R151" s="211"/>
      <c r="S151" s="211"/>
      <c r="T151" s="212"/>
      <c r="AT151" s="213" t="s">
        <v>163</v>
      </c>
      <c r="AU151" s="213" t="s">
        <v>86</v>
      </c>
      <c r="AV151" s="13" t="s">
        <v>86</v>
      </c>
      <c r="AW151" s="13" t="s">
        <v>32</v>
      </c>
      <c r="AX151" s="13" t="s">
        <v>76</v>
      </c>
      <c r="AY151" s="213" t="s">
        <v>155</v>
      </c>
    </row>
    <row r="152" spans="2:51" s="16" customFormat="1" ht="12">
      <c r="B152" s="235"/>
      <c r="C152" s="236"/>
      <c r="D152" s="204" t="s">
        <v>163</v>
      </c>
      <c r="E152" s="237" t="s">
        <v>1</v>
      </c>
      <c r="F152" s="238" t="s">
        <v>206</v>
      </c>
      <c r="G152" s="236"/>
      <c r="H152" s="239">
        <v>7.628</v>
      </c>
      <c r="I152" s="240"/>
      <c r="J152" s="236"/>
      <c r="K152" s="236"/>
      <c r="L152" s="241"/>
      <c r="M152" s="242"/>
      <c r="N152" s="243"/>
      <c r="O152" s="243"/>
      <c r="P152" s="243"/>
      <c r="Q152" s="243"/>
      <c r="R152" s="243"/>
      <c r="S152" s="243"/>
      <c r="T152" s="244"/>
      <c r="AT152" s="245" t="s">
        <v>163</v>
      </c>
      <c r="AU152" s="245" t="s">
        <v>86</v>
      </c>
      <c r="AV152" s="16" t="s">
        <v>161</v>
      </c>
      <c r="AW152" s="16" t="s">
        <v>32</v>
      </c>
      <c r="AX152" s="16" t="s">
        <v>84</v>
      </c>
      <c r="AY152" s="245" t="s">
        <v>155</v>
      </c>
    </row>
    <row r="153" spans="1:65" s="2" customFormat="1" ht="16.5" customHeight="1">
      <c r="A153" s="35"/>
      <c r="B153" s="36"/>
      <c r="C153" s="188" t="s">
        <v>212</v>
      </c>
      <c r="D153" s="188" t="s">
        <v>157</v>
      </c>
      <c r="E153" s="189" t="s">
        <v>993</v>
      </c>
      <c r="F153" s="190" t="s">
        <v>994</v>
      </c>
      <c r="G153" s="191" t="s">
        <v>160</v>
      </c>
      <c r="H153" s="192">
        <v>3.888</v>
      </c>
      <c r="I153" s="193"/>
      <c r="J153" s="194">
        <f>ROUND(I153*H153,2)</f>
        <v>0</v>
      </c>
      <c r="K153" s="195"/>
      <c r="L153" s="40"/>
      <c r="M153" s="196" t="s">
        <v>1</v>
      </c>
      <c r="N153" s="197" t="s">
        <v>41</v>
      </c>
      <c r="O153" s="72"/>
      <c r="P153" s="198">
        <f>O153*H153</f>
        <v>0</v>
      </c>
      <c r="Q153" s="198">
        <v>0.00269</v>
      </c>
      <c r="R153" s="198">
        <f>Q153*H153</f>
        <v>0.01045872</v>
      </c>
      <c r="S153" s="198">
        <v>0</v>
      </c>
      <c r="T153" s="199">
        <f>S153*H153</f>
        <v>0</v>
      </c>
      <c r="U153" s="35"/>
      <c r="V153" s="35"/>
      <c r="W153" s="35"/>
      <c r="X153" s="35"/>
      <c r="Y153" s="35"/>
      <c r="Z153" s="35"/>
      <c r="AA153" s="35"/>
      <c r="AB153" s="35"/>
      <c r="AC153" s="35"/>
      <c r="AD153" s="35"/>
      <c r="AE153" s="35"/>
      <c r="AR153" s="200" t="s">
        <v>161</v>
      </c>
      <c r="AT153" s="200" t="s">
        <v>157</v>
      </c>
      <c r="AU153" s="200" t="s">
        <v>86</v>
      </c>
      <c r="AY153" s="18" t="s">
        <v>155</v>
      </c>
      <c r="BE153" s="201">
        <f>IF(N153="základní",J153,0)</f>
        <v>0</v>
      </c>
      <c r="BF153" s="201">
        <f>IF(N153="snížená",J153,0)</f>
        <v>0</v>
      </c>
      <c r="BG153" s="201">
        <f>IF(N153="zákl. přenesená",J153,0)</f>
        <v>0</v>
      </c>
      <c r="BH153" s="201">
        <f>IF(N153="sníž. přenesená",J153,0)</f>
        <v>0</v>
      </c>
      <c r="BI153" s="201">
        <f>IF(N153="nulová",J153,0)</f>
        <v>0</v>
      </c>
      <c r="BJ153" s="18" t="s">
        <v>84</v>
      </c>
      <c r="BK153" s="201">
        <f>ROUND(I153*H153,2)</f>
        <v>0</v>
      </c>
      <c r="BL153" s="18" t="s">
        <v>161</v>
      </c>
      <c r="BM153" s="200" t="s">
        <v>995</v>
      </c>
    </row>
    <row r="154" spans="2:51" s="13" customFormat="1" ht="12">
      <c r="B154" s="202"/>
      <c r="C154" s="203"/>
      <c r="D154" s="204" t="s">
        <v>163</v>
      </c>
      <c r="E154" s="205" t="s">
        <v>1</v>
      </c>
      <c r="F154" s="206" t="s">
        <v>996</v>
      </c>
      <c r="G154" s="203"/>
      <c r="H154" s="207">
        <v>3.888</v>
      </c>
      <c r="I154" s="208"/>
      <c r="J154" s="203"/>
      <c r="K154" s="203"/>
      <c r="L154" s="209"/>
      <c r="M154" s="210"/>
      <c r="N154" s="211"/>
      <c r="O154" s="211"/>
      <c r="P154" s="211"/>
      <c r="Q154" s="211"/>
      <c r="R154" s="211"/>
      <c r="S154" s="211"/>
      <c r="T154" s="212"/>
      <c r="AT154" s="213" t="s">
        <v>163</v>
      </c>
      <c r="AU154" s="213" t="s">
        <v>86</v>
      </c>
      <c r="AV154" s="13" t="s">
        <v>86</v>
      </c>
      <c r="AW154" s="13" t="s">
        <v>32</v>
      </c>
      <c r="AX154" s="13" t="s">
        <v>84</v>
      </c>
      <c r="AY154" s="213" t="s">
        <v>155</v>
      </c>
    </row>
    <row r="155" spans="1:65" s="2" customFormat="1" ht="16.5" customHeight="1">
      <c r="A155" s="35"/>
      <c r="B155" s="36"/>
      <c r="C155" s="188" t="s">
        <v>218</v>
      </c>
      <c r="D155" s="188" t="s">
        <v>157</v>
      </c>
      <c r="E155" s="189" t="s">
        <v>997</v>
      </c>
      <c r="F155" s="190" t="s">
        <v>998</v>
      </c>
      <c r="G155" s="191" t="s">
        <v>160</v>
      </c>
      <c r="H155" s="192">
        <v>3.888</v>
      </c>
      <c r="I155" s="193"/>
      <c r="J155" s="194">
        <f>ROUND(I155*H155,2)</f>
        <v>0</v>
      </c>
      <c r="K155" s="195"/>
      <c r="L155" s="40"/>
      <c r="M155" s="196" t="s">
        <v>1</v>
      </c>
      <c r="N155" s="197" t="s">
        <v>41</v>
      </c>
      <c r="O155" s="72"/>
      <c r="P155" s="198">
        <f>O155*H155</f>
        <v>0</v>
      </c>
      <c r="Q155" s="198">
        <v>0</v>
      </c>
      <c r="R155" s="198">
        <f>Q155*H155</f>
        <v>0</v>
      </c>
      <c r="S155" s="198">
        <v>0</v>
      </c>
      <c r="T155" s="199">
        <f>S155*H155</f>
        <v>0</v>
      </c>
      <c r="U155" s="35"/>
      <c r="V155" s="35"/>
      <c r="W155" s="35"/>
      <c r="X155" s="35"/>
      <c r="Y155" s="35"/>
      <c r="Z155" s="35"/>
      <c r="AA155" s="35"/>
      <c r="AB155" s="35"/>
      <c r="AC155" s="35"/>
      <c r="AD155" s="35"/>
      <c r="AE155" s="35"/>
      <c r="AR155" s="200" t="s">
        <v>161</v>
      </c>
      <c r="AT155" s="200" t="s">
        <v>157</v>
      </c>
      <c r="AU155" s="200" t="s">
        <v>86</v>
      </c>
      <c r="AY155" s="18" t="s">
        <v>155</v>
      </c>
      <c r="BE155" s="201">
        <f>IF(N155="základní",J155,0)</f>
        <v>0</v>
      </c>
      <c r="BF155" s="201">
        <f>IF(N155="snížená",J155,0)</f>
        <v>0</v>
      </c>
      <c r="BG155" s="201">
        <f>IF(N155="zákl. přenesená",J155,0)</f>
        <v>0</v>
      </c>
      <c r="BH155" s="201">
        <f>IF(N155="sníž. přenesená",J155,0)</f>
        <v>0</v>
      </c>
      <c r="BI155" s="201">
        <f>IF(N155="nulová",J155,0)</f>
        <v>0</v>
      </c>
      <c r="BJ155" s="18" t="s">
        <v>84</v>
      </c>
      <c r="BK155" s="201">
        <f>ROUND(I155*H155,2)</f>
        <v>0</v>
      </c>
      <c r="BL155" s="18" t="s">
        <v>161</v>
      </c>
      <c r="BM155" s="200" t="s">
        <v>999</v>
      </c>
    </row>
    <row r="156" spans="1:65" s="2" customFormat="1" ht="21.75" customHeight="1">
      <c r="A156" s="35"/>
      <c r="B156" s="36"/>
      <c r="C156" s="188" t="s">
        <v>222</v>
      </c>
      <c r="D156" s="188" t="s">
        <v>157</v>
      </c>
      <c r="E156" s="189" t="s">
        <v>1000</v>
      </c>
      <c r="F156" s="190" t="s">
        <v>1001</v>
      </c>
      <c r="G156" s="191" t="s">
        <v>160</v>
      </c>
      <c r="H156" s="192">
        <v>20.787</v>
      </c>
      <c r="I156" s="193"/>
      <c r="J156" s="194">
        <f>ROUND(I156*H156,2)</f>
        <v>0</v>
      </c>
      <c r="K156" s="195"/>
      <c r="L156" s="40"/>
      <c r="M156" s="196" t="s">
        <v>1</v>
      </c>
      <c r="N156" s="197" t="s">
        <v>41</v>
      </c>
      <c r="O156" s="72"/>
      <c r="P156" s="198">
        <f>O156*H156</f>
        <v>0</v>
      </c>
      <c r="Q156" s="198">
        <v>0.00479</v>
      </c>
      <c r="R156" s="198">
        <f>Q156*H156</f>
        <v>0.09956973</v>
      </c>
      <c r="S156" s="198">
        <v>0</v>
      </c>
      <c r="T156" s="199">
        <f>S156*H156</f>
        <v>0</v>
      </c>
      <c r="U156" s="35"/>
      <c r="V156" s="35"/>
      <c r="W156" s="35"/>
      <c r="X156" s="35"/>
      <c r="Y156" s="35"/>
      <c r="Z156" s="35"/>
      <c r="AA156" s="35"/>
      <c r="AB156" s="35"/>
      <c r="AC156" s="35"/>
      <c r="AD156" s="35"/>
      <c r="AE156" s="35"/>
      <c r="AR156" s="200" t="s">
        <v>161</v>
      </c>
      <c r="AT156" s="200" t="s">
        <v>157</v>
      </c>
      <c r="AU156" s="200" t="s">
        <v>86</v>
      </c>
      <c r="AY156" s="18" t="s">
        <v>155</v>
      </c>
      <c r="BE156" s="201">
        <f>IF(N156="základní",J156,0)</f>
        <v>0</v>
      </c>
      <c r="BF156" s="201">
        <f>IF(N156="snížená",J156,0)</f>
        <v>0</v>
      </c>
      <c r="BG156" s="201">
        <f>IF(N156="zákl. přenesená",J156,0)</f>
        <v>0</v>
      </c>
      <c r="BH156" s="201">
        <f>IF(N156="sníž. přenesená",J156,0)</f>
        <v>0</v>
      </c>
      <c r="BI156" s="201">
        <f>IF(N156="nulová",J156,0)</f>
        <v>0</v>
      </c>
      <c r="BJ156" s="18" t="s">
        <v>84</v>
      </c>
      <c r="BK156" s="201">
        <f>ROUND(I156*H156,2)</f>
        <v>0</v>
      </c>
      <c r="BL156" s="18" t="s">
        <v>161</v>
      </c>
      <c r="BM156" s="200" t="s">
        <v>1002</v>
      </c>
    </row>
    <row r="157" spans="2:51" s="13" customFormat="1" ht="12">
      <c r="B157" s="202"/>
      <c r="C157" s="203"/>
      <c r="D157" s="204" t="s">
        <v>163</v>
      </c>
      <c r="E157" s="205" t="s">
        <v>1</v>
      </c>
      <c r="F157" s="206" t="s">
        <v>1003</v>
      </c>
      <c r="G157" s="203"/>
      <c r="H157" s="207">
        <v>20.787</v>
      </c>
      <c r="I157" s="208"/>
      <c r="J157" s="203"/>
      <c r="K157" s="203"/>
      <c r="L157" s="209"/>
      <c r="M157" s="210"/>
      <c r="N157" s="211"/>
      <c r="O157" s="211"/>
      <c r="P157" s="211"/>
      <c r="Q157" s="211"/>
      <c r="R157" s="211"/>
      <c r="S157" s="211"/>
      <c r="T157" s="212"/>
      <c r="AT157" s="213" t="s">
        <v>163</v>
      </c>
      <c r="AU157" s="213" t="s">
        <v>86</v>
      </c>
      <c r="AV157" s="13" t="s">
        <v>86</v>
      </c>
      <c r="AW157" s="13" t="s">
        <v>32</v>
      </c>
      <c r="AX157" s="13" t="s">
        <v>84</v>
      </c>
      <c r="AY157" s="213" t="s">
        <v>155</v>
      </c>
    </row>
    <row r="158" spans="1:65" s="2" customFormat="1" ht="24.15" customHeight="1">
      <c r="A158" s="35"/>
      <c r="B158" s="36"/>
      <c r="C158" s="188" t="s">
        <v>228</v>
      </c>
      <c r="D158" s="188" t="s">
        <v>157</v>
      </c>
      <c r="E158" s="189" t="s">
        <v>1004</v>
      </c>
      <c r="F158" s="190" t="s">
        <v>1005</v>
      </c>
      <c r="G158" s="191" t="s">
        <v>160</v>
      </c>
      <c r="H158" s="192">
        <v>20.787</v>
      </c>
      <c r="I158" s="193"/>
      <c r="J158" s="194">
        <f>ROUND(I158*H158,2)</f>
        <v>0</v>
      </c>
      <c r="K158" s="195"/>
      <c r="L158" s="40"/>
      <c r="M158" s="196" t="s">
        <v>1</v>
      </c>
      <c r="N158" s="197" t="s">
        <v>41</v>
      </c>
      <c r="O158" s="72"/>
      <c r="P158" s="198">
        <f>O158*H158</f>
        <v>0</v>
      </c>
      <c r="Q158" s="198">
        <v>0</v>
      </c>
      <c r="R158" s="198">
        <f>Q158*H158</f>
        <v>0</v>
      </c>
      <c r="S158" s="198">
        <v>0</v>
      </c>
      <c r="T158" s="199">
        <f>S158*H158</f>
        <v>0</v>
      </c>
      <c r="U158" s="35"/>
      <c r="V158" s="35"/>
      <c r="W158" s="35"/>
      <c r="X158" s="35"/>
      <c r="Y158" s="35"/>
      <c r="Z158" s="35"/>
      <c r="AA158" s="35"/>
      <c r="AB158" s="35"/>
      <c r="AC158" s="35"/>
      <c r="AD158" s="35"/>
      <c r="AE158" s="35"/>
      <c r="AR158" s="200" t="s">
        <v>161</v>
      </c>
      <c r="AT158" s="200" t="s">
        <v>157</v>
      </c>
      <c r="AU158" s="200" t="s">
        <v>86</v>
      </c>
      <c r="AY158" s="18" t="s">
        <v>155</v>
      </c>
      <c r="BE158" s="201">
        <f>IF(N158="základní",J158,0)</f>
        <v>0</v>
      </c>
      <c r="BF158" s="201">
        <f>IF(N158="snížená",J158,0)</f>
        <v>0</v>
      </c>
      <c r="BG158" s="201">
        <f>IF(N158="zákl. přenesená",J158,0)</f>
        <v>0</v>
      </c>
      <c r="BH158" s="201">
        <f>IF(N158="sníž. přenesená",J158,0)</f>
        <v>0</v>
      </c>
      <c r="BI158" s="201">
        <f>IF(N158="nulová",J158,0)</f>
        <v>0</v>
      </c>
      <c r="BJ158" s="18" t="s">
        <v>84</v>
      </c>
      <c r="BK158" s="201">
        <f>ROUND(I158*H158,2)</f>
        <v>0</v>
      </c>
      <c r="BL158" s="18" t="s">
        <v>161</v>
      </c>
      <c r="BM158" s="200" t="s">
        <v>1006</v>
      </c>
    </row>
    <row r="159" spans="1:65" s="2" customFormat="1" ht="16.5" customHeight="1">
      <c r="A159" s="35"/>
      <c r="B159" s="36"/>
      <c r="C159" s="188" t="s">
        <v>233</v>
      </c>
      <c r="D159" s="188" t="s">
        <v>157</v>
      </c>
      <c r="E159" s="189" t="s">
        <v>1007</v>
      </c>
      <c r="F159" s="190" t="s">
        <v>1008</v>
      </c>
      <c r="G159" s="191" t="s">
        <v>258</v>
      </c>
      <c r="H159" s="192">
        <v>0.085</v>
      </c>
      <c r="I159" s="193"/>
      <c r="J159" s="194">
        <f>ROUND(I159*H159,2)</f>
        <v>0</v>
      </c>
      <c r="K159" s="195"/>
      <c r="L159" s="40"/>
      <c r="M159" s="196" t="s">
        <v>1</v>
      </c>
      <c r="N159" s="197" t="s">
        <v>41</v>
      </c>
      <c r="O159" s="72"/>
      <c r="P159" s="198">
        <f>O159*H159</f>
        <v>0</v>
      </c>
      <c r="Q159" s="198">
        <v>1.06277</v>
      </c>
      <c r="R159" s="198">
        <f>Q159*H159</f>
        <v>0.09033545000000001</v>
      </c>
      <c r="S159" s="198">
        <v>0</v>
      </c>
      <c r="T159" s="199">
        <f>S159*H159</f>
        <v>0</v>
      </c>
      <c r="U159" s="35"/>
      <c r="V159" s="35"/>
      <c r="W159" s="35"/>
      <c r="X159" s="35"/>
      <c r="Y159" s="35"/>
      <c r="Z159" s="35"/>
      <c r="AA159" s="35"/>
      <c r="AB159" s="35"/>
      <c r="AC159" s="35"/>
      <c r="AD159" s="35"/>
      <c r="AE159" s="35"/>
      <c r="AR159" s="200" t="s">
        <v>161</v>
      </c>
      <c r="AT159" s="200" t="s">
        <v>157</v>
      </c>
      <c r="AU159" s="200" t="s">
        <v>86</v>
      </c>
      <c r="AY159" s="18" t="s">
        <v>155</v>
      </c>
      <c r="BE159" s="201">
        <f>IF(N159="základní",J159,0)</f>
        <v>0</v>
      </c>
      <c r="BF159" s="201">
        <f>IF(N159="snížená",J159,0)</f>
        <v>0</v>
      </c>
      <c r="BG159" s="201">
        <f>IF(N159="zákl. přenesená",J159,0)</f>
        <v>0</v>
      </c>
      <c r="BH159" s="201">
        <f>IF(N159="sníž. přenesená",J159,0)</f>
        <v>0</v>
      </c>
      <c r="BI159" s="201">
        <f>IF(N159="nulová",J159,0)</f>
        <v>0</v>
      </c>
      <c r="BJ159" s="18" t="s">
        <v>84</v>
      </c>
      <c r="BK159" s="201">
        <f>ROUND(I159*H159,2)</f>
        <v>0</v>
      </c>
      <c r="BL159" s="18" t="s">
        <v>161</v>
      </c>
      <c r="BM159" s="200" t="s">
        <v>1009</v>
      </c>
    </row>
    <row r="160" spans="2:51" s="13" customFormat="1" ht="12">
      <c r="B160" s="202"/>
      <c r="C160" s="203"/>
      <c r="D160" s="204" t="s">
        <v>163</v>
      </c>
      <c r="E160" s="205" t="s">
        <v>1</v>
      </c>
      <c r="F160" s="206" t="s">
        <v>1010</v>
      </c>
      <c r="G160" s="203"/>
      <c r="H160" s="207">
        <v>0.085</v>
      </c>
      <c r="I160" s="208"/>
      <c r="J160" s="203"/>
      <c r="K160" s="203"/>
      <c r="L160" s="209"/>
      <c r="M160" s="210"/>
      <c r="N160" s="211"/>
      <c r="O160" s="211"/>
      <c r="P160" s="211"/>
      <c r="Q160" s="211"/>
      <c r="R160" s="211"/>
      <c r="S160" s="211"/>
      <c r="T160" s="212"/>
      <c r="AT160" s="213" t="s">
        <v>163</v>
      </c>
      <c r="AU160" s="213" t="s">
        <v>86</v>
      </c>
      <c r="AV160" s="13" t="s">
        <v>86</v>
      </c>
      <c r="AW160" s="13" t="s">
        <v>32</v>
      </c>
      <c r="AX160" s="13" t="s">
        <v>84</v>
      </c>
      <c r="AY160" s="213" t="s">
        <v>155</v>
      </c>
    </row>
    <row r="161" spans="1:65" s="2" customFormat="1" ht="16.5" customHeight="1">
      <c r="A161" s="35"/>
      <c r="B161" s="36"/>
      <c r="C161" s="188" t="s">
        <v>237</v>
      </c>
      <c r="D161" s="188" t="s">
        <v>157</v>
      </c>
      <c r="E161" s="189" t="s">
        <v>487</v>
      </c>
      <c r="F161" s="190" t="s">
        <v>488</v>
      </c>
      <c r="G161" s="191" t="s">
        <v>181</v>
      </c>
      <c r="H161" s="192">
        <v>0.149</v>
      </c>
      <c r="I161" s="193"/>
      <c r="J161" s="194">
        <f>ROUND(I161*H161,2)</f>
        <v>0</v>
      </c>
      <c r="K161" s="195"/>
      <c r="L161" s="40"/>
      <c r="M161" s="196" t="s">
        <v>1</v>
      </c>
      <c r="N161" s="197" t="s">
        <v>41</v>
      </c>
      <c r="O161" s="72"/>
      <c r="P161" s="198">
        <f>O161*H161</f>
        <v>0</v>
      </c>
      <c r="Q161" s="198">
        <v>2.45329</v>
      </c>
      <c r="R161" s="198">
        <f>Q161*H161</f>
        <v>0.36554021</v>
      </c>
      <c r="S161" s="198">
        <v>0</v>
      </c>
      <c r="T161" s="199">
        <f>S161*H161</f>
        <v>0</v>
      </c>
      <c r="U161" s="35"/>
      <c r="V161" s="35"/>
      <c r="W161" s="35"/>
      <c r="X161" s="35"/>
      <c r="Y161" s="35"/>
      <c r="Z161" s="35"/>
      <c r="AA161" s="35"/>
      <c r="AB161" s="35"/>
      <c r="AC161" s="35"/>
      <c r="AD161" s="35"/>
      <c r="AE161" s="35"/>
      <c r="AR161" s="200" t="s">
        <v>161</v>
      </c>
      <c r="AT161" s="200" t="s">
        <v>157</v>
      </c>
      <c r="AU161" s="200" t="s">
        <v>86</v>
      </c>
      <c r="AY161" s="18" t="s">
        <v>155</v>
      </c>
      <c r="BE161" s="201">
        <f>IF(N161="základní",J161,0)</f>
        <v>0</v>
      </c>
      <c r="BF161" s="201">
        <f>IF(N161="snížená",J161,0)</f>
        <v>0</v>
      </c>
      <c r="BG161" s="201">
        <f>IF(N161="zákl. přenesená",J161,0)</f>
        <v>0</v>
      </c>
      <c r="BH161" s="201">
        <f>IF(N161="sníž. přenesená",J161,0)</f>
        <v>0</v>
      </c>
      <c r="BI161" s="201">
        <f>IF(N161="nulová",J161,0)</f>
        <v>0</v>
      </c>
      <c r="BJ161" s="18" t="s">
        <v>84</v>
      </c>
      <c r="BK161" s="201">
        <f>ROUND(I161*H161,2)</f>
        <v>0</v>
      </c>
      <c r="BL161" s="18" t="s">
        <v>161</v>
      </c>
      <c r="BM161" s="200" t="s">
        <v>1011</v>
      </c>
    </row>
    <row r="162" spans="2:51" s="13" customFormat="1" ht="12">
      <c r="B162" s="202"/>
      <c r="C162" s="203"/>
      <c r="D162" s="204" t="s">
        <v>163</v>
      </c>
      <c r="E162" s="205" t="s">
        <v>1</v>
      </c>
      <c r="F162" s="206" t="s">
        <v>1012</v>
      </c>
      <c r="G162" s="203"/>
      <c r="H162" s="207">
        <v>0.149</v>
      </c>
      <c r="I162" s="208"/>
      <c r="J162" s="203"/>
      <c r="K162" s="203"/>
      <c r="L162" s="209"/>
      <c r="M162" s="210"/>
      <c r="N162" s="211"/>
      <c r="O162" s="211"/>
      <c r="P162" s="211"/>
      <c r="Q162" s="211"/>
      <c r="R162" s="211"/>
      <c r="S162" s="211"/>
      <c r="T162" s="212"/>
      <c r="AT162" s="213" t="s">
        <v>163</v>
      </c>
      <c r="AU162" s="213" t="s">
        <v>86</v>
      </c>
      <c r="AV162" s="13" t="s">
        <v>86</v>
      </c>
      <c r="AW162" s="13" t="s">
        <v>32</v>
      </c>
      <c r="AX162" s="13" t="s">
        <v>84</v>
      </c>
      <c r="AY162" s="213" t="s">
        <v>155</v>
      </c>
    </row>
    <row r="163" spans="2:63" s="12" customFormat="1" ht="22.8" customHeight="1">
      <c r="B163" s="172"/>
      <c r="C163" s="173"/>
      <c r="D163" s="174" t="s">
        <v>75</v>
      </c>
      <c r="E163" s="186" t="s">
        <v>178</v>
      </c>
      <c r="F163" s="186" t="s">
        <v>574</v>
      </c>
      <c r="G163" s="173"/>
      <c r="H163" s="173"/>
      <c r="I163" s="176"/>
      <c r="J163" s="187">
        <f>BK163</f>
        <v>0</v>
      </c>
      <c r="K163" s="173"/>
      <c r="L163" s="178"/>
      <c r="M163" s="179"/>
      <c r="N163" s="180"/>
      <c r="O163" s="180"/>
      <c r="P163" s="181">
        <f>SUM(P164:P185)</f>
        <v>0</v>
      </c>
      <c r="Q163" s="180"/>
      <c r="R163" s="181">
        <f>SUM(R164:R185)</f>
        <v>249.87836928000002</v>
      </c>
      <c r="S163" s="180"/>
      <c r="T163" s="182">
        <f>SUM(T164:T185)</f>
        <v>0</v>
      </c>
      <c r="AR163" s="183" t="s">
        <v>84</v>
      </c>
      <c r="AT163" s="184" t="s">
        <v>75</v>
      </c>
      <c r="AU163" s="184" t="s">
        <v>84</v>
      </c>
      <c r="AY163" s="183" t="s">
        <v>155</v>
      </c>
      <c r="BK163" s="185">
        <f>SUM(BK164:BK185)</f>
        <v>0</v>
      </c>
    </row>
    <row r="164" spans="1:65" s="2" customFormat="1" ht="24.15" customHeight="1">
      <c r="A164" s="35"/>
      <c r="B164" s="36"/>
      <c r="C164" s="188" t="s">
        <v>242</v>
      </c>
      <c r="D164" s="188" t="s">
        <v>157</v>
      </c>
      <c r="E164" s="189" t="s">
        <v>1013</v>
      </c>
      <c r="F164" s="190" t="s">
        <v>1014</v>
      </c>
      <c r="G164" s="191" t="s">
        <v>160</v>
      </c>
      <c r="H164" s="192">
        <v>34.402</v>
      </c>
      <c r="I164" s="193"/>
      <c r="J164" s="194">
        <f aca="true" t="shared" si="0" ref="J164:J169">ROUND(I164*H164,2)</f>
        <v>0</v>
      </c>
      <c r="K164" s="195"/>
      <c r="L164" s="40"/>
      <c r="M164" s="196" t="s">
        <v>1</v>
      </c>
      <c r="N164" s="197" t="s">
        <v>41</v>
      </c>
      <c r="O164" s="72"/>
      <c r="P164" s="198">
        <f aca="true" t="shared" si="1" ref="P164:P169">O164*H164</f>
        <v>0</v>
      </c>
      <c r="Q164" s="198">
        <v>0.085</v>
      </c>
      <c r="R164" s="198">
        <f aca="true" t="shared" si="2" ref="R164:R169">Q164*H164</f>
        <v>2.92417</v>
      </c>
      <c r="S164" s="198">
        <v>0</v>
      </c>
      <c r="T164" s="199">
        <f aca="true" t="shared" si="3" ref="T164:T169">S164*H164</f>
        <v>0</v>
      </c>
      <c r="U164" s="35"/>
      <c r="V164" s="35"/>
      <c r="W164" s="35"/>
      <c r="X164" s="35"/>
      <c r="Y164" s="35"/>
      <c r="Z164" s="35"/>
      <c r="AA164" s="35"/>
      <c r="AB164" s="35"/>
      <c r="AC164" s="35"/>
      <c r="AD164" s="35"/>
      <c r="AE164" s="35"/>
      <c r="AR164" s="200" t="s">
        <v>161</v>
      </c>
      <c r="AT164" s="200" t="s">
        <v>157</v>
      </c>
      <c r="AU164" s="200" t="s">
        <v>86</v>
      </c>
      <c r="AY164" s="18" t="s">
        <v>155</v>
      </c>
      <c r="BE164" s="201">
        <f aca="true" t="shared" si="4" ref="BE164:BE169">IF(N164="základní",J164,0)</f>
        <v>0</v>
      </c>
      <c r="BF164" s="201">
        <f aca="true" t="shared" si="5" ref="BF164:BF169">IF(N164="snížená",J164,0)</f>
        <v>0</v>
      </c>
      <c r="BG164" s="201">
        <f aca="true" t="shared" si="6" ref="BG164:BG169">IF(N164="zákl. přenesená",J164,0)</f>
        <v>0</v>
      </c>
      <c r="BH164" s="201">
        <f aca="true" t="shared" si="7" ref="BH164:BH169">IF(N164="sníž. přenesená",J164,0)</f>
        <v>0</v>
      </c>
      <c r="BI164" s="201">
        <f aca="true" t="shared" si="8" ref="BI164:BI169">IF(N164="nulová",J164,0)</f>
        <v>0</v>
      </c>
      <c r="BJ164" s="18" t="s">
        <v>84</v>
      </c>
      <c r="BK164" s="201">
        <f aca="true" t="shared" si="9" ref="BK164:BK169">ROUND(I164*H164,2)</f>
        <v>0</v>
      </c>
      <c r="BL164" s="18" t="s">
        <v>161</v>
      </c>
      <c r="BM164" s="200" t="s">
        <v>1015</v>
      </c>
    </row>
    <row r="165" spans="1:65" s="2" customFormat="1" ht="24.15" customHeight="1">
      <c r="A165" s="35"/>
      <c r="B165" s="36"/>
      <c r="C165" s="188" t="s">
        <v>247</v>
      </c>
      <c r="D165" s="188" t="s">
        <v>157</v>
      </c>
      <c r="E165" s="189" t="s">
        <v>575</v>
      </c>
      <c r="F165" s="190" t="s">
        <v>576</v>
      </c>
      <c r="G165" s="191" t="s">
        <v>160</v>
      </c>
      <c r="H165" s="192">
        <v>379</v>
      </c>
      <c r="I165" s="193"/>
      <c r="J165" s="194">
        <f t="shared" si="0"/>
        <v>0</v>
      </c>
      <c r="K165" s="195"/>
      <c r="L165" s="40"/>
      <c r="M165" s="196" t="s">
        <v>1</v>
      </c>
      <c r="N165" s="197" t="s">
        <v>41</v>
      </c>
      <c r="O165" s="72"/>
      <c r="P165" s="198">
        <f t="shared" si="1"/>
        <v>0</v>
      </c>
      <c r="Q165" s="198">
        <v>0.106</v>
      </c>
      <c r="R165" s="198">
        <f t="shared" si="2"/>
        <v>40.174</v>
      </c>
      <c r="S165" s="198">
        <v>0</v>
      </c>
      <c r="T165" s="199">
        <f t="shared" si="3"/>
        <v>0</v>
      </c>
      <c r="U165" s="35"/>
      <c r="V165" s="35"/>
      <c r="W165" s="35"/>
      <c r="X165" s="35"/>
      <c r="Y165" s="35"/>
      <c r="Z165" s="35"/>
      <c r="AA165" s="35"/>
      <c r="AB165" s="35"/>
      <c r="AC165" s="35"/>
      <c r="AD165" s="35"/>
      <c r="AE165" s="35"/>
      <c r="AR165" s="200" t="s">
        <v>161</v>
      </c>
      <c r="AT165" s="200" t="s">
        <v>157</v>
      </c>
      <c r="AU165" s="200" t="s">
        <v>86</v>
      </c>
      <c r="AY165" s="18" t="s">
        <v>155</v>
      </c>
      <c r="BE165" s="201">
        <f t="shared" si="4"/>
        <v>0</v>
      </c>
      <c r="BF165" s="201">
        <f t="shared" si="5"/>
        <v>0</v>
      </c>
      <c r="BG165" s="201">
        <f t="shared" si="6"/>
        <v>0</v>
      </c>
      <c r="BH165" s="201">
        <f t="shared" si="7"/>
        <v>0</v>
      </c>
      <c r="BI165" s="201">
        <f t="shared" si="8"/>
        <v>0</v>
      </c>
      <c r="BJ165" s="18" t="s">
        <v>84</v>
      </c>
      <c r="BK165" s="201">
        <f t="shared" si="9"/>
        <v>0</v>
      </c>
      <c r="BL165" s="18" t="s">
        <v>161</v>
      </c>
      <c r="BM165" s="200" t="s">
        <v>1016</v>
      </c>
    </row>
    <row r="166" spans="1:65" s="2" customFormat="1" ht="24.15" customHeight="1">
      <c r="A166" s="35"/>
      <c r="B166" s="36"/>
      <c r="C166" s="188" t="s">
        <v>8</v>
      </c>
      <c r="D166" s="188" t="s">
        <v>157</v>
      </c>
      <c r="E166" s="189" t="s">
        <v>1017</v>
      </c>
      <c r="F166" s="190" t="s">
        <v>1018</v>
      </c>
      <c r="G166" s="191" t="s">
        <v>160</v>
      </c>
      <c r="H166" s="192">
        <v>34.402</v>
      </c>
      <c r="I166" s="193"/>
      <c r="J166" s="194">
        <f t="shared" si="0"/>
        <v>0</v>
      </c>
      <c r="K166" s="195"/>
      <c r="L166" s="40"/>
      <c r="M166" s="196" t="s">
        <v>1</v>
      </c>
      <c r="N166" s="197" t="s">
        <v>41</v>
      </c>
      <c r="O166" s="72"/>
      <c r="P166" s="198">
        <f t="shared" si="1"/>
        <v>0</v>
      </c>
      <c r="Q166" s="198">
        <v>0.1585</v>
      </c>
      <c r="R166" s="198">
        <f t="shared" si="2"/>
        <v>5.452717</v>
      </c>
      <c r="S166" s="198">
        <v>0</v>
      </c>
      <c r="T166" s="199">
        <f t="shared" si="3"/>
        <v>0</v>
      </c>
      <c r="U166" s="35"/>
      <c r="V166" s="35"/>
      <c r="W166" s="35"/>
      <c r="X166" s="35"/>
      <c r="Y166" s="35"/>
      <c r="Z166" s="35"/>
      <c r="AA166" s="35"/>
      <c r="AB166" s="35"/>
      <c r="AC166" s="35"/>
      <c r="AD166" s="35"/>
      <c r="AE166" s="35"/>
      <c r="AR166" s="200" t="s">
        <v>161</v>
      </c>
      <c r="AT166" s="200" t="s">
        <v>157</v>
      </c>
      <c r="AU166" s="200" t="s">
        <v>86</v>
      </c>
      <c r="AY166" s="18" t="s">
        <v>155</v>
      </c>
      <c r="BE166" s="201">
        <f t="shared" si="4"/>
        <v>0</v>
      </c>
      <c r="BF166" s="201">
        <f t="shared" si="5"/>
        <v>0</v>
      </c>
      <c r="BG166" s="201">
        <f t="shared" si="6"/>
        <v>0</v>
      </c>
      <c r="BH166" s="201">
        <f t="shared" si="7"/>
        <v>0</v>
      </c>
      <c r="BI166" s="201">
        <f t="shared" si="8"/>
        <v>0</v>
      </c>
      <c r="BJ166" s="18" t="s">
        <v>84</v>
      </c>
      <c r="BK166" s="201">
        <f t="shared" si="9"/>
        <v>0</v>
      </c>
      <c r="BL166" s="18" t="s">
        <v>161</v>
      </c>
      <c r="BM166" s="200" t="s">
        <v>1019</v>
      </c>
    </row>
    <row r="167" spans="1:65" s="2" customFormat="1" ht="24.15" customHeight="1">
      <c r="A167" s="35"/>
      <c r="B167" s="36"/>
      <c r="C167" s="188" t="s">
        <v>255</v>
      </c>
      <c r="D167" s="188" t="s">
        <v>157</v>
      </c>
      <c r="E167" s="189" t="s">
        <v>578</v>
      </c>
      <c r="F167" s="190" t="s">
        <v>579</v>
      </c>
      <c r="G167" s="191" t="s">
        <v>160</v>
      </c>
      <c r="H167" s="192">
        <v>379</v>
      </c>
      <c r="I167" s="193"/>
      <c r="J167" s="194">
        <f t="shared" si="0"/>
        <v>0</v>
      </c>
      <c r="K167" s="195"/>
      <c r="L167" s="40"/>
      <c r="M167" s="196" t="s">
        <v>1</v>
      </c>
      <c r="N167" s="197" t="s">
        <v>41</v>
      </c>
      <c r="O167" s="72"/>
      <c r="P167" s="198">
        <f t="shared" si="1"/>
        <v>0</v>
      </c>
      <c r="Q167" s="198">
        <v>0.197</v>
      </c>
      <c r="R167" s="198">
        <f t="shared" si="2"/>
        <v>74.663</v>
      </c>
      <c r="S167" s="198">
        <v>0</v>
      </c>
      <c r="T167" s="199">
        <f t="shared" si="3"/>
        <v>0</v>
      </c>
      <c r="U167" s="35"/>
      <c r="V167" s="35"/>
      <c r="W167" s="35"/>
      <c r="X167" s="35"/>
      <c r="Y167" s="35"/>
      <c r="Z167" s="35"/>
      <c r="AA167" s="35"/>
      <c r="AB167" s="35"/>
      <c r="AC167" s="35"/>
      <c r="AD167" s="35"/>
      <c r="AE167" s="35"/>
      <c r="AR167" s="200" t="s">
        <v>161</v>
      </c>
      <c r="AT167" s="200" t="s">
        <v>157</v>
      </c>
      <c r="AU167" s="200" t="s">
        <v>86</v>
      </c>
      <c r="AY167" s="18" t="s">
        <v>155</v>
      </c>
      <c r="BE167" s="201">
        <f t="shared" si="4"/>
        <v>0</v>
      </c>
      <c r="BF167" s="201">
        <f t="shared" si="5"/>
        <v>0</v>
      </c>
      <c r="BG167" s="201">
        <f t="shared" si="6"/>
        <v>0</v>
      </c>
      <c r="BH167" s="201">
        <f t="shared" si="7"/>
        <v>0</v>
      </c>
      <c r="BI167" s="201">
        <f t="shared" si="8"/>
        <v>0</v>
      </c>
      <c r="BJ167" s="18" t="s">
        <v>84</v>
      </c>
      <c r="BK167" s="201">
        <f t="shared" si="9"/>
        <v>0</v>
      </c>
      <c r="BL167" s="18" t="s">
        <v>161</v>
      </c>
      <c r="BM167" s="200" t="s">
        <v>1020</v>
      </c>
    </row>
    <row r="168" spans="1:65" s="2" customFormat="1" ht="24.15" customHeight="1">
      <c r="A168" s="35"/>
      <c r="B168" s="36"/>
      <c r="C168" s="188" t="s">
        <v>274</v>
      </c>
      <c r="D168" s="188" t="s">
        <v>157</v>
      </c>
      <c r="E168" s="189" t="s">
        <v>1021</v>
      </c>
      <c r="F168" s="190" t="s">
        <v>1022</v>
      </c>
      <c r="G168" s="191" t="s">
        <v>160</v>
      </c>
      <c r="H168" s="192">
        <v>34.402</v>
      </c>
      <c r="I168" s="193"/>
      <c r="J168" s="194">
        <f t="shared" si="0"/>
        <v>0</v>
      </c>
      <c r="K168" s="195"/>
      <c r="L168" s="40"/>
      <c r="M168" s="196" t="s">
        <v>1</v>
      </c>
      <c r="N168" s="197" t="s">
        <v>41</v>
      </c>
      <c r="O168" s="72"/>
      <c r="P168" s="198">
        <f t="shared" si="1"/>
        <v>0</v>
      </c>
      <c r="Q168" s="198">
        <v>0.25374</v>
      </c>
      <c r="R168" s="198">
        <f t="shared" si="2"/>
        <v>8.72916348</v>
      </c>
      <c r="S168" s="198">
        <v>0</v>
      </c>
      <c r="T168" s="199">
        <f t="shared" si="3"/>
        <v>0</v>
      </c>
      <c r="U168" s="35"/>
      <c r="V168" s="35"/>
      <c r="W168" s="35"/>
      <c r="X168" s="35"/>
      <c r="Y168" s="35"/>
      <c r="Z168" s="35"/>
      <c r="AA168" s="35"/>
      <c r="AB168" s="35"/>
      <c r="AC168" s="35"/>
      <c r="AD168" s="35"/>
      <c r="AE168" s="35"/>
      <c r="AR168" s="200" t="s">
        <v>161</v>
      </c>
      <c r="AT168" s="200" t="s">
        <v>157</v>
      </c>
      <c r="AU168" s="200" t="s">
        <v>86</v>
      </c>
      <c r="AY168" s="18" t="s">
        <v>155</v>
      </c>
      <c r="BE168" s="201">
        <f t="shared" si="4"/>
        <v>0</v>
      </c>
      <c r="BF168" s="201">
        <f t="shared" si="5"/>
        <v>0</v>
      </c>
      <c r="BG168" s="201">
        <f t="shared" si="6"/>
        <v>0</v>
      </c>
      <c r="BH168" s="201">
        <f t="shared" si="7"/>
        <v>0</v>
      </c>
      <c r="BI168" s="201">
        <f t="shared" si="8"/>
        <v>0</v>
      </c>
      <c r="BJ168" s="18" t="s">
        <v>84</v>
      </c>
      <c r="BK168" s="201">
        <f t="shared" si="9"/>
        <v>0</v>
      </c>
      <c r="BL168" s="18" t="s">
        <v>161</v>
      </c>
      <c r="BM168" s="200" t="s">
        <v>1023</v>
      </c>
    </row>
    <row r="169" spans="1:65" s="2" customFormat="1" ht="24.15" customHeight="1">
      <c r="A169" s="35"/>
      <c r="B169" s="36"/>
      <c r="C169" s="188" t="s">
        <v>279</v>
      </c>
      <c r="D169" s="188" t="s">
        <v>157</v>
      </c>
      <c r="E169" s="189" t="s">
        <v>1024</v>
      </c>
      <c r="F169" s="190" t="s">
        <v>1025</v>
      </c>
      <c r="G169" s="191" t="s">
        <v>160</v>
      </c>
      <c r="H169" s="192">
        <v>21.431</v>
      </c>
      <c r="I169" s="193"/>
      <c r="J169" s="194">
        <f t="shared" si="0"/>
        <v>0</v>
      </c>
      <c r="K169" s="195"/>
      <c r="L169" s="40"/>
      <c r="M169" s="196" t="s">
        <v>1</v>
      </c>
      <c r="N169" s="197" t="s">
        <v>41</v>
      </c>
      <c r="O169" s="72"/>
      <c r="P169" s="198">
        <f t="shared" si="1"/>
        <v>0</v>
      </c>
      <c r="Q169" s="198">
        <v>0.496</v>
      </c>
      <c r="R169" s="198">
        <f t="shared" si="2"/>
        <v>10.629776</v>
      </c>
      <c r="S169" s="198">
        <v>0</v>
      </c>
      <c r="T169" s="199">
        <f t="shared" si="3"/>
        <v>0</v>
      </c>
      <c r="U169" s="35"/>
      <c r="V169" s="35"/>
      <c r="W169" s="35"/>
      <c r="X169" s="35"/>
      <c r="Y169" s="35"/>
      <c r="Z169" s="35"/>
      <c r="AA169" s="35"/>
      <c r="AB169" s="35"/>
      <c r="AC169" s="35"/>
      <c r="AD169" s="35"/>
      <c r="AE169" s="35"/>
      <c r="AR169" s="200" t="s">
        <v>161</v>
      </c>
      <c r="AT169" s="200" t="s">
        <v>157</v>
      </c>
      <c r="AU169" s="200" t="s">
        <v>86</v>
      </c>
      <c r="AY169" s="18" t="s">
        <v>155</v>
      </c>
      <c r="BE169" s="201">
        <f t="shared" si="4"/>
        <v>0</v>
      </c>
      <c r="BF169" s="201">
        <f t="shared" si="5"/>
        <v>0</v>
      </c>
      <c r="BG169" s="201">
        <f t="shared" si="6"/>
        <v>0</v>
      </c>
      <c r="BH169" s="201">
        <f t="shared" si="7"/>
        <v>0</v>
      </c>
      <c r="BI169" s="201">
        <f t="shared" si="8"/>
        <v>0</v>
      </c>
      <c r="BJ169" s="18" t="s">
        <v>84</v>
      </c>
      <c r="BK169" s="201">
        <f t="shared" si="9"/>
        <v>0</v>
      </c>
      <c r="BL169" s="18" t="s">
        <v>161</v>
      </c>
      <c r="BM169" s="200" t="s">
        <v>1026</v>
      </c>
    </row>
    <row r="170" spans="2:51" s="13" customFormat="1" ht="12">
      <c r="B170" s="202"/>
      <c r="C170" s="203"/>
      <c r="D170" s="204" t="s">
        <v>163</v>
      </c>
      <c r="E170" s="205" t="s">
        <v>1</v>
      </c>
      <c r="F170" s="206" t="s">
        <v>1027</v>
      </c>
      <c r="G170" s="203"/>
      <c r="H170" s="207">
        <v>24.077</v>
      </c>
      <c r="I170" s="208"/>
      <c r="J170" s="203"/>
      <c r="K170" s="203"/>
      <c r="L170" s="209"/>
      <c r="M170" s="210"/>
      <c r="N170" s="211"/>
      <c r="O170" s="211"/>
      <c r="P170" s="211"/>
      <c r="Q170" s="211"/>
      <c r="R170" s="211"/>
      <c r="S170" s="211"/>
      <c r="T170" s="212"/>
      <c r="AT170" s="213" t="s">
        <v>163</v>
      </c>
      <c r="AU170" s="213" t="s">
        <v>86</v>
      </c>
      <c r="AV170" s="13" t="s">
        <v>86</v>
      </c>
      <c r="AW170" s="13" t="s">
        <v>32</v>
      </c>
      <c r="AX170" s="13" t="s">
        <v>76</v>
      </c>
      <c r="AY170" s="213" t="s">
        <v>155</v>
      </c>
    </row>
    <row r="171" spans="2:51" s="13" customFormat="1" ht="12">
      <c r="B171" s="202"/>
      <c r="C171" s="203"/>
      <c r="D171" s="204" t="s">
        <v>163</v>
      </c>
      <c r="E171" s="205" t="s">
        <v>1</v>
      </c>
      <c r="F171" s="206" t="s">
        <v>1028</v>
      </c>
      <c r="G171" s="203"/>
      <c r="H171" s="207">
        <v>-2.646</v>
      </c>
      <c r="I171" s="208"/>
      <c r="J171" s="203"/>
      <c r="K171" s="203"/>
      <c r="L171" s="209"/>
      <c r="M171" s="210"/>
      <c r="N171" s="211"/>
      <c r="O171" s="211"/>
      <c r="P171" s="211"/>
      <c r="Q171" s="211"/>
      <c r="R171" s="211"/>
      <c r="S171" s="211"/>
      <c r="T171" s="212"/>
      <c r="AT171" s="213" t="s">
        <v>163</v>
      </c>
      <c r="AU171" s="213" t="s">
        <v>86</v>
      </c>
      <c r="AV171" s="13" t="s">
        <v>86</v>
      </c>
      <c r="AW171" s="13" t="s">
        <v>32</v>
      </c>
      <c r="AX171" s="13" t="s">
        <v>76</v>
      </c>
      <c r="AY171" s="213" t="s">
        <v>155</v>
      </c>
    </row>
    <row r="172" spans="2:51" s="16" customFormat="1" ht="12">
      <c r="B172" s="235"/>
      <c r="C172" s="236"/>
      <c r="D172" s="204" t="s">
        <v>163</v>
      </c>
      <c r="E172" s="237" t="s">
        <v>1</v>
      </c>
      <c r="F172" s="238" t="s">
        <v>206</v>
      </c>
      <c r="G172" s="236"/>
      <c r="H172" s="239">
        <v>21.431</v>
      </c>
      <c r="I172" s="240"/>
      <c r="J172" s="236"/>
      <c r="K172" s="236"/>
      <c r="L172" s="241"/>
      <c r="M172" s="242"/>
      <c r="N172" s="243"/>
      <c r="O172" s="243"/>
      <c r="P172" s="243"/>
      <c r="Q172" s="243"/>
      <c r="R172" s="243"/>
      <c r="S172" s="243"/>
      <c r="T172" s="244"/>
      <c r="AT172" s="245" t="s">
        <v>163</v>
      </c>
      <c r="AU172" s="245" t="s">
        <v>86</v>
      </c>
      <c r="AV172" s="16" t="s">
        <v>161</v>
      </c>
      <c r="AW172" s="16" t="s">
        <v>32</v>
      </c>
      <c r="AX172" s="16" t="s">
        <v>84</v>
      </c>
      <c r="AY172" s="245" t="s">
        <v>155</v>
      </c>
    </row>
    <row r="173" spans="1:65" s="2" customFormat="1" ht="16.5" customHeight="1">
      <c r="A173" s="35"/>
      <c r="B173" s="36"/>
      <c r="C173" s="188" t="s">
        <v>284</v>
      </c>
      <c r="D173" s="188" t="s">
        <v>157</v>
      </c>
      <c r="E173" s="189" t="s">
        <v>1029</v>
      </c>
      <c r="F173" s="190" t="s">
        <v>1030</v>
      </c>
      <c r="G173" s="191" t="s">
        <v>160</v>
      </c>
      <c r="H173" s="192">
        <v>34.402</v>
      </c>
      <c r="I173" s="193"/>
      <c r="J173" s="194">
        <f>ROUND(I173*H173,2)</f>
        <v>0</v>
      </c>
      <c r="K173" s="195"/>
      <c r="L173" s="40"/>
      <c r="M173" s="196" t="s">
        <v>1</v>
      </c>
      <c r="N173" s="197" t="s">
        <v>41</v>
      </c>
      <c r="O173" s="72"/>
      <c r="P173" s="198">
        <f>O173*H173</f>
        <v>0</v>
      </c>
      <c r="Q173" s="198">
        <v>0.046</v>
      </c>
      <c r="R173" s="198">
        <f>Q173*H173</f>
        <v>1.582492</v>
      </c>
      <c r="S173" s="198">
        <v>0</v>
      </c>
      <c r="T173" s="199">
        <f>S173*H173</f>
        <v>0</v>
      </c>
      <c r="U173" s="35"/>
      <c r="V173" s="35"/>
      <c r="W173" s="35"/>
      <c r="X173" s="35"/>
      <c r="Y173" s="35"/>
      <c r="Z173" s="35"/>
      <c r="AA173" s="35"/>
      <c r="AB173" s="35"/>
      <c r="AC173" s="35"/>
      <c r="AD173" s="35"/>
      <c r="AE173" s="35"/>
      <c r="AR173" s="200" t="s">
        <v>161</v>
      </c>
      <c r="AT173" s="200" t="s">
        <v>157</v>
      </c>
      <c r="AU173" s="200" t="s">
        <v>86</v>
      </c>
      <c r="AY173" s="18" t="s">
        <v>155</v>
      </c>
      <c r="BE173" s="201">
        <f>IF(N173="základní",J173,0)</f>
        <v>0</v>
      </c>
      <c r="BF173" s="201">
        <f>IF(N173="snížená",J173,0)</f>
        <v>0</v>
      </c>
      <c r="BG173" s="201">
        <f>IF(N173="zákl. přenesená",J173,0)</f>
        <v>0</v>
      </c>
      <c r="BH173" s="201">
        <f>IF(N173="sníž. přenesená",J173,0)</f>
        <v>0</v>
      </c>
      <c r="BI173" s="201">
        <f>IF(N173="nulová",J173,0)</f>
        <v>0</v>
      </c>
      <c r="BJ173" s="18" t="s">
        <v>84</v>
      </c>
      <c r="BK173" s="201">
        <f>ROUND(I173*H173,2)</f>
        <v>0</v>
      </c>
      <c r="BL173" s="18" t="s">
        <v>161</v>
      </c>
      <c r="BM173" s="200" t="s">
        <v>1031</v>
      </c>
    </row>
    <row r="174" spans="1:65" s="2" customFormat="1" ht="24.15" customHeight="1">
      <c r="A174" s="35"/>
      <c r="B174" s="36"/>
      <c r="C174" s="188" t="s">
        <v>289</v>
      </c>
      <c r="D174" s="188" t="s">
        <v>157</v>
      </c>
      <c r="E174" s="189" t="s">
        <v>589</v>
      </c>
      <c r="F174" s="190" t="s">
        <v>590</v>
      </c>
      <c r="G174" s="191" t="s">
        <v>160</v>
      </c>
      <c r="H174" s="192">
        <v>1.26</v>
      </c>
      <c r="I174" s="193"/>
      <c r="J174" s="194">
        <f>ROUND(I174*H174,2)</f>
        <v>0</v>
      </c>
      <c r="K174" s="195"/>
      <c r="L174" s="40"/>
      <c r="M174" s="196" t="s">
        <v>1</v>
      </c>
      <c r="N174" s="197" t="s">
        <v>41</v>
      </c>
      <c r="O174" s="72"/>
      <c r="P174" s="198">
        <f>O174*H174</f>
        <v>0</v>
      </c>
      <c r="Q174" s="198">
        <v>0.14688</v>
      </c>
      <c r="R174" s="198">
        <f>Q174*H174</f>
        <v>0.1850688</v>
      </c>
      <c r="S174" s="198">
        <v>0</v>
      </c>
      <c r="T174" s="199">
        <f>S174*H174</f>
        <v>0</v>
      </c>
      <c r="U174" s="35"/>
      <c r="V174" s="35"/>
      <c r="W174" s="35"/>
      <c r="X174" s="35"/>
      <c r="Y174" s="35"/>
      <c r="Z174" s="35"/>
      <c r="AA174" s="35"/>
      <c r="AB174" s="35"/>
      <c r="AC174" s="35"/>
      <c r="AD174" s="35"/>
      <c r="AE174" s="35"/>
      <c r="AR174" s="200" t="s">
        <v>161</v>
      </c>
      <c r="AT174" s="200" t="s">
        <v>157</v>
      </c>
      <c r="AU174" s="200" t="s">
        <v>86</v>
      </c>
      <c r="AY174" s="18" t="s">
        <v>155</v>
      </c>
      <c r="BE174" s="201">
        <f>IF(N174="základní",J174,0)</f>
        <v>0</v>
      </c>
      <c r="BF174" s="201">
        <f>IF(N174="snížená",J174,0)</f>
        <v>0</v>
      </c>
      <c r="BG174" s="201">
        <f>IF(N174="zákl. přenesená",J174,0)</f>
        <v>0</v>
      </c>
      <c r="BH174" s="201">
        <f>IF(N174="sníž. přenesená",J174,0)</f>
        <v>0</v>
      </c>
      <c r="BI174" s="201">
        <f>IF(N174="nulová",J174,0)</f>
        <v>0</v>
      </c>
      <c r="BJ174" s="18" t="s">
        <v>84</v>
      </c>
      <c r="BK174" s="201">
        <f>ROUND(I174*H174,2)</f>
        <v>0</v>
      </c>
      <c r="BL174" s="18" t="s">
        <v>161</v>
      </c>
      <c r="BM174" s="200" t="s">
        <v>1032</v>
      </c>
    </row>
    <row r="175" spans="2:51" s="13" customFormat="1" ht="12">
      <c r="B175" s="202"/>
      <c r="C175" s="203"/>
      <c r="D175" s="204" t="s">
        <v>163</v>
      </c>
      <c r="E175" s="205" t="s">
        <v>1</v>
      </c>
      <c r="F175" s="206" t="s">
        <v>1033</v>
      </c>
      <c r="G175" s="203"/>
      <c r="H175" s="207">
        <v>1.26</v>
      </c>
      <c r="I175" s="208"/>
      <c r="J175" s="203"/>
      <c r="K175" s="203"/>
      <c r="L175" s="209"/>
      <c r="M175" s="210"/>
      <c r="N175" s="211"/>
      <c r="O175" s="211"/>
      <c r="P175" s="211"/>
      <c r="Q175" s="211"/>
      <c r="R175" s="211"/>
      <c r="S175" s="211"/>
      <c r="T175" s="212"/>
      <c r="AT175" s="213" t="s">
        <v>163</v>
      </c>
      <c r="AU175" s="213" t="s">
        <v>86</v>
      </c>
      <c r="AV175" s="13" t="s">
        <v>86</v>
      </c>
      <c r="AW175" s="13" t="s">
        <v>32</v>
      </c>
      <c r="AX175" s="13" t="s">
        <v>84</v>
      </c>
      <c r="AY175" s="213" t="s">
        <v>155</v>
      </c>
    </row>
    <row r="176" spans="1:65" s="2" customFormat="1" ht="33" customHeight="1">
      <c r="A176" s="35"/>
      <c r="B176" s="36"/>
      <c r="C176" s="188" t="s">
        <v>7</v>
      </c>
      <c r="D176" s="188" t="s">
        <v>157</v>
      </c>
      <c r="E176" s="189" t="s">
        <v>592</v>
      </c>
      <c r="F176" s="190" t="s">
        <v>593</v>
      </c>
      <c r="G176" s="191" t="s">
        <v>160</v>
      </c>
      <c r="H176" s="192">
        <v>378.598</v>
      </c>
      <c r="I176" s="193"/>
      <c r="J176" s="194">
        <f>ROUND(I176*H176,2)</f>
        <v>0</v>
      </c>
      <c r="K176" s="195"/>
      <c r="L176" s="40"/>
      <c r="M176" s="196" t="s">
        <v>1</v>
      </c>
      <c r="N176" s="197" t="s">
        <v>41</v>
      </c>
      <c r="O176" s="72"/>
      <c r="P176" s="198">
        <f>O176*H176</f>
        <v>0</v>
      </c>
      <c r="Q176" s="198">
        <v>0.101</v>
      </c>
      <c r="R176" s="198">
        <f>Q176*H176</f>
        <v>38.238398000000004</v>
      </c>
      <c r="S176" s="198">
        <v>0</v>
      </c>
      <c r="T176" s="199">
        <f>S176*H176</f>
        <v>0</v>
      </c>
      <c r="U176" s="35"/>
      <c r="V176" s="35"/>
      <c r="W176" s="35"/>
      <c r="X176" s="35"/>
      <c r="Y176" s="35"/>
      <c r="Z176" s="35"/>
      <c r="AA176" s="35"/>
      <c r="AB176" s="35"/>
      <c r="AC176" s="35"/>
      <c r="AD176" s="35"/>
      <c r="AE176" s="35"/>
      <c r="AR176" s="200" t="s">
        <v>161</v>
      </c>
      <c r="AT176" s="200" t="s">
        <v>157</v>
      </c>
      <c r="AU176" s="200" t="s">
        <v>86</v>
      </c>
      <c r="AY176" s="18" t="s">
        <v>155</v>
      </c>
      <c r="BE176" s="201">
        <f>IF(N176="základní",J176,0)</f>
        <v>0</v>
      </c>
      <c r="BF176" s="201">
        <f>IF(N176="snížená",J176,0)</f>
        <v>0</v>
      </c>
      <c r="BG176" s="201">
        <f>IF(N176="zákl. přenesená",J176,0)</f>
        <v>0</v>
      </c>
      <c r="BH176" s="201">
        <f>IF(N176="sníž. přenesená",J176,0)</f>
        <v>0</v>
      </c>
      <c r="BI176" s="201">
        <f>IF(N176="nulová",J176,0)</f>
        <v>0</v>
      </c>
      <c r="BJ176" s="18" t="s">
        <v>84</v>
      </c>
      <c r="BK176" s="201">
        <f>ROUND(I176*H176,2)</f>
        <v>0</v>
      </c>
      <c r="BL176" s="18" t="s">
        <v>161</v>
      </c>
      <c r="BM176" s="200" t="s">
        <v>1034</v>
      </c>
    </row>
    <row r="177" spans="2:51" s="13" customFormat="1" ht="12">
      <c r="B177" s="202"/>
      <c r="C177" s="203"/>
      <c r="D177" s="204" t="s">
        <v>163</v>
      </c>
      <c r="E177" s="205" t="s">
        <v>1</v>
      </c>
      <c r="F177" s="206" t="s">
        <v>1035</v>
      </c>
      <c r="G177" s="203"/>
      <c r="H177" s="207">
        <v>413</v>
      </c>
      <c r="I177" s="208"/>
      <c r="J177" s="203"/>
      <c r="K177" s="203"/>
      <c r="L177" s="209"/>
      <c r="M177" s="210"/>
      <c r="N177" s="211"/>
      <c r="O177" s="211"/>
      <c r="P177" s="211"/>
      <c r="Q177" s="211"/>
      <c r="R177" s="211"/>
      <c r="S177" s="211"/>
      <c r="T177" s="212"/>
      <c r="AT177" s="213" t="s">
        <v>163</v>
      </c>
      <c r="AU177" s="213" t="s">
        <v>86</v>
      </c>
      <c r="AV177" s="13" t="s">
        <v>86</v>
      </c>
      <c r="AW177" s="13" t="s">
        <v>32</v>
      </c>
      <c r="AX177" s="13" t="s">
        <v>76</v>
      </c>
      <c r="AY177" s="213" t="s">
        <v>155</v>
      </c>
    </row>
    <row r="178" spans="2:51" s="13" customFormat="1" ht="12">
      <c r="B178" s="202"/>
      <c r="C178" s="203"/>
      <c r="D178" s="204" t="s">
        <v>163</v>
      </c>
      <c r="E178" s="205" t="s">
        <v>1</v>
      </c>
      <c r="F178" s="206" t="s">
        <v>1036</v>
      </c>
      <c r="G178" s="203"/>
      <c r="H178" s="207">
        <v>-34.402</v>
      </c>
      <c r="I178" s="208"/>
      <c r="J178" s="203"/>
      <c r="K178" s="203"/>
      <c r="L178" s="209"/>
      <c r="M178" s="210"/>
      <c r="N178" s="211"/>
      <c r="O178" s="211"/>
      <c r="P178" s="211"/>
      <c r="Q178" s="211"/>
      <c r="R178" s="211"/>
      <c r="S178" s="211"/>
      <c r="T178" s="212"/>
      <c r="AT178" s="213" t="s">
        <v>163</v>
      </c>
      <c r="AU178" s="213" t="s">
        <v>86</v>
      </c>
      <c r="AV178" s="13" t="s">
        <v>86</v>
      </c>
      <c r="AW178" s="13" t="s">
        <v>32</v>
      </c>
      <c r="AX178" s="13" t="s">
        <v>76</v>
      </c>
      <c r="AY178" s="213" t="s">
        <v>155</v>
      </c>
    </row>
    <row r="179" spans="2:51" s="16" customFormat="1" ht="12">
      <c r="B179" s="235"/>
      <c r="C179" s="236"/>
      <c r="D179" s="204" t="s">
        <v>163</v>
      </c>
      <c r="E179" s="237" t="s">
        <v>1</v>
      </c>
      <c r="F179" s="238" t="s">
        <v>206</v>
      </c>
      <c r="G179" s="236"/>
      <c r="H179" s="239">
        <v>378.598</v>
      </c>
      <c r="I179" s="240"/>
      <c r="J179" s="236"/>
      <c r="K179" s="236"/>
      <c r="L179" s="241"/>
      <c r="M179" s="242"/>
      <c r="N179" s="243"/>
      <c r="O179" s="243"/>
      <c r="P179" s="243"/>
      <c r="Q179" s="243"/>
      <c r="R179" s="243"/>
      <c r="S179" s="243"/>
      <c r="T179" s="244"/>
      <c r="AT179" s="245" t="s">
        <v>163</v>
      </c>
      <c r="AU179" s="245" t="s">
        <v>86</v>
      </c>
      <c r="AV179" s="16" t="s">
        <v>161</v>
      </c>
      <c r="AW179" s="16" t="s">
        <v>32</v>
      </c>
      <c r="AX179" s="16" t="s">
        <v>84</v>
      </c>
      <c r="AY179" s="245" t="s">
        <v>155</v>
      </c>
    </row>
    <row r="180" spans="1:65" s="2" customFormat="1" ht="21.75" customHeight="1">
      <c r="A180" s="35"/>
      <c r="B180" s="36"/>
      <c r="C180" s="252" t="s">
        <v>297</v>
      </c>
      <c r="D180" s="252" t="s">
        <v>458</v>
      </c>
      <c r="E180" s="253" t="s">
        <v>596</v>
      </c>
      <c r="F180" s="254" t="s">
        <v>597</v>
      </c>
      <c r="G180" s="255" t="s">
        <v>160</v>
      </c>
      <c r="H180" s="256">
        <v>382.384</v>
      </c>
      <c r="I180" s="257"/>
      <c r="J180" s="258">
        <f>ROUND(I180*H180,2)</f>
        <v>0</v>
      </c>
      <c r="K180" s="259"/>
      <c r="L180" s="260"/>
      <c r="M180" s="261" t="s">
        <v>1</v>
      </c>
      <c r="N180" s="262" t="s">
        <v>41</v>
      </c>
      <c r="O180" s="72"/>
      <c r="P180" s="198">
        <f>O180*H180</f>
        <v>0</v>
      </c>
      <c r="Q180" s="198">
        <v>0.176</v>
      </c>
      <c r="R180" s="198">
        <f>Q180*H180</f>
        <v>67.299584</v>
      </c>
      <c r="S180" s="198">
        <v>0</v>
      </c>
      <c r="T180" s="199">
        <f>S180*H180</f>
        <v>0</v>
      </c>
      <c r="U180" s="35"/>
      <c r="V180" s="35"/>
      <c r="W180" s="35"/>
      <c r="X180" s="35"/>
      <c r="Y180" s="35"/>
      <c r="Z180" s="35"/>
      <c r="AA180" s="35"/>
      <c r="AB180" s="35"/>
      <c r="AC180" s="35"/>
      <c r="AD180" s="35"/>
      <c r="AE180" s="35"/>
      <c r="AR180" s="200" t="s">
        <v>218</v>
      </c>
      <c r="AT180" s="200" t="s">
        <v>458</v>
      </c>
      <c r="AU180" s="200" t="s">
        <v>86</v>
      </c>
      <c r="AY180" s="18" t="s">
        <v>155</v>
      </c>
      <c r="BE180" s="201">
        <f>IF(N180="základní",J180,0)</f>
        <v>0</v>
      </c>
      <c r="BF180" s="201">
        <f>IF(N180="snížená",J180,0)</f>
        <v>0</v>
      </c>
      <c r="BG180" s="201">
        <f>IF(N180="zákl. přenesená",J180,0)</f>
        <v>0</v>
      </c>
      <c r="BH180" s="201">
        <f>IF(N180="sníž. přenesená",J180,0)</f>
        <v>0</v>
      </c>
      <c r="BI180" s="201">
        <f>IF(N180="nulová",J180,0)</f>
        <v>0</v>
      </c>
      <c r="BJ180" s="18" t="s">
        <v>84</v>
      </c>
      <c r="BK180" s="201">
        <f>ROUND(I180*H180,2)</f>
        <v>0</v>
      </c>
      <c r="BL180" s="18" t="s">
        <v>161</v>
      </c>
      <c r="BM180" s="200" t="s">
        <v>1037</v>
      </c>
    </row>
    <row r="181" spans="2:51" s="13" customFormat="1" ht="12">
      <c r="B181" s="202"/>
      <c r="C181" s="203"/>
      <c r="D181" s="204" t="s">
        <v>163</v>
      </c>
      <c r="E181" s="205" t="s">
        <v>1</v>
      </c>
      <c r="F181" s="206" t="s">
        <v>1038</v>
      </c>
      <c r="G181" s="203"/>
      <c r="H181" s="207">
        <v>382.384</v>
      </c>
      <c r="I181" s="208"/>
      <c r="J181" s="203"/>
      <c r="K181" s="203"/>
      <c r="L181" s="209"/>
      <c r="M181" s="210"/>
      <c r="N181" s="211"/>
      <c r="O181" s="211"/>
      <c r="P181" s="211"/>
      <c r="Q181" s="211"/>
      <c r="R181" s="211"/>
      <c r="S181" s="211"/>
      <c r="T181" s="212"/>
      <c r="AT181" s="213" t="s">
        <v>163</v>
      </c>
      <c r="AU181" s="213" t="s">
        <v>86</v>
      </c>
      <c r="AV181" s="13" t="s">
        <v>86</v>
      </c>
      <c r="AW181" s="13" t="s">
        <v>32</v>
      </c>
      <c r="AX181" s="13" t="s">
        <v>84</v>
      </c>
      <c r="AY181" s="213" t="s">
        <v>155</v>
      </c>
    </row>
    <row r="182" spans="1:65" s="2" customFormat="1" ht="21.75" customHeight="1">
      <c r="A182" s="35"/>
      <c r="B182" s="36"/>
      <c r="C182" s="188" t="s">
        <v>304</v>
      </c>
      <c r="D182" s="188" t="s">
        <v>157</v>
      </c>
      <c r="E182" s="189" t="s">
        <v>1039</v>
      </c>
      <c r="F182" s="190" t="s">
        <v>1040</v>
      </c>
      <c r="G182" s="191" t="s">
        <v>176</v>
      </c>
      <c r="H182" s="192">
        <v>172.8</v>
      </c>
      <c r="I182" s="193"/>
      <c r="J182" s="194">
        <f>ROUND(I182*H182,2)</f>
        <v>0</v>
      </c>
      <c r="K182" s="195"/>
      <c r="L182" s="40"/>
      <c r="M182" s="196" t="s">
        <v>1</v>
      </c>
      <c r="N182" s="197" t="s">
        <v>41</v>
      </c>
      <c r="O182" s="72"/>
      <c r="P182" s="198">
        <f>O182*H182</f>
        <v>0</v>
      </c>
      <c r="Q182" s="198">
        <v>0</v>
      </c>
      <c r="R182" s="198">
        <f>Q182*H182</f>
        <v>0</v>
      </c>
      <c r="S182" s="198">
        <v>0</v>
      </c>
      <c r="T182" s="199">
        <f>S182*H182</f>
        <v>0</v>
      </c>
      <c r="U182" s="35"/>
      <c r="V182" s="35"/>
      <c r="W182" s="35"/>
      <c r="X182" s="35"/>
      <c r="Y182" s="35"/>
      <c r="Z182" s="35"/>
      <c r="AA182" s="35"/>
      <c r="AB182" s="35"/>
      <c r="AC182" s="35"/>
      <c r="AD182" s="35"/>
      <c r="AE182" s="35"/>
      <c r="AR182" s="200" t="s">
        <v>161</v>
      </c>
      <c r="AT182" s="200" t="s">
        <v>157</v>
      </c>
      <c r="AU182" s="200" t="s">
        <v>86</v>
      </c>
      <c r="AY182" s="18" t="s">
        <v>155</v>
      </c>
      <c r="BE182" s="201">
        <f>IF(N182="základní",J182,0)</f>
        <v>0</v>
      </c>
      <c r="BF182" s="201">
        <f>IF(N182="snížená",J182,0)</f>
        <v>0</v>
      </c>
      <c r="BG182" s="201">
        <f>IF(N182="zákl. přenesená",J182,0)</f>
        <v>0</v>
      </c>
      <c r="BH182" s="201">
        <f>IF(N182="sníž. přenesená",J182,0)</f>
        <v>0</v>
      </c>
      <c r="BI182" s="201">
        <f>IF(N182="nulová",J182,0)</f>
        <v>0</v>
      </c>
      <c r="BJ182" s="18" t="s">
        <v>84</v>
      </c>
      <c r="BK182" s="201">
        <f>ROUND(I182*H182,2)</f>
        <v>0</v>
      </c>
      <c r="BL182" s="18" t="s">
        <v>161</v>
      </c>
      <c r="BM182" s="200" t="s">
        <v>1041</v>
      </c>
    </row>
    <row r="183" spans="2:51" s="13" customFormat="1" ht="12">
      <c r="B183" s="202"/>
      <c r="C183" s="203"/>
      <c r="D183" s="204" t="s">
        <v>163</v>
      </c>
      <c r="E183" s="205" t="s">
        <v>1</v>
      </c>
      <c r="F183" s="206" t="s">
        <v>1042</v>
      </c>
      <c r="G183" s="203"/>
      <c r="H183" s="207">
        <v>106.3</v>
      </c>
      <c r="I183" s="208"/>
      <c r="J183" s="203"/>
      <c r="K183" s="203"/>
      <c r="L183" s="209"/>
      <c r="M183" s="210"/>
      <c r="N183" s="211"/>
      <c r="O183" s="211"/>
      <c r="P183" s="211"/>
      <c r="Q183" s="211"/>
      <c r="R183" s="211"/>
      <c r="S183" s="211"/>
      <c r="T183" s="212"/>
      <c r="AT183" s="213" t="s">
        <v>163</v>
      </c>
      <c r="AU183" s="213" t="s">
        <v>86</v>
      </c>
      <c r="AV183" s="13" t="s">
        <v>86</v>
      </c>
      <c r="AW183" s="13" t="s">
        <v>32</v>
      </c>
      <c r="AX183" s="13" t="s">
        <v>76</v>
      </c>
      <c r="AY183" s="213" t="s">
        <v>155</v>
      </c>
    </row>
    <row r="184" spans="2:51" s="13" customFormat="1" ht="12">
      <c r="B184" s="202"/>
      <c r="C184" s="203"/>
      <c r="D184" s="204" t="s">
        <v>163</v>
      </c>
      <c r="E184" s="205" t="s">
        <v>1</v>
      </c>
      <c r="F184" s="206" t="s">
        <v>1043</v>
      </c>
      <c r="G184" s="203"/>
      <c r="H184" s="207">
        <v>66.5</v>
      </c>
      <c r="I184" s="208"/>
      <c r="J184" s="203"/>
      <c r="K184" s="203"/>
      <c r="L184" s="209"/>
      <c r="M184" s="210"/>
      <c r="N184" s="211"/>
      <c r="O184" s="211"/>
      <c r="P184" s="211"/>
      <c r="Q184" s="211"/>
      <c r="R184" s="211"/>
      <c r="S184" s="211"/>
      <c r="T184" s="212"/>
      <c r="AT184" s="213" t="s">
        <v>163</v>
      </c>
      <c r="AU184" s="213" t="s">
        <v>86</v>
      </c>
      <c r="AV184" s="13" t="s">
        <v>86</v>
      </c>
      <c r="AW184" s="13" t="s">
        <v>32</v>
      </c>
      <c r="AX184" s="13" t="s">
        <v>76</v>
      </c>
      <c r="AY184" s="213" t="s">
        <v>155</v>
      </c>
    </row>
    <row r="185" spans="2:51" s="16" customFormat="1" ht="12">
      <c r="B185" s="235"/>
      <c r="C185" s="236"/>
      <c r="D185" s="204" t="s">
        <v>163</v>
      </c>
      <c r="E185" s="237" t="s">
        <v>1</v>
      </c>
      <c r="F185" s="238" t="s">
        <v>206</v>
      </c>
      <c r="G185" s="236"/>
      <c r="H185" s="239">
        <v>172.8</v>
      </c>
      <c r="I185" s="240"/>
      <c r="J185" s="236"/>
      <c r="K185" s="236"/>
      <c r="L185" s="241"/>
      <c r="M185" s="242"/>
      <c r="N185" s="243"/>
      <c r="O185" s="243"/>
      <c r="P185" s="243"/>
      <c r="Q185" s="243"/>
      <c r="R185" s="243"/>
      <c r="S185" s="243"/>
      <c r="T185" s="244"/>
      <c r="AT185" s="245" t="s">
        <v>163</v>
      </c>
      <c r="AU185" s="245" t="s">
        <v>86</v>
      </c>
      <c r="AV185" s="16" t="s">
        <v>161</v>
      </c>
      <c r="AW185" s="16" t="s">
        <v>32</v>
      </c>
      <c r="AX185" s="16" t="s">
        <v>84</v>
      </c>
      <c r="AY185" s="245" t="s">
        <v>155</v>
      </c>
    </row>
    <row r="186" spans="2:63" s="12" customFormat="1" ht="22.8" customHeight="1">
      <c r="B186" s="172"/>
      <c r="C186" s="173"/>
      <c r="D186" s="174" t="s">
        <v>75</v>
      </c>
      <c r="E186" s="186" t="s">
        <v>222</v>
      </c>
      <c r="F186" s="186" t="s">
        <v>223</v>
      </c>
      <c r="G186" s="173"/>
      <c r="H186" s="173"/>
      <c r="I186" s="176"/>
      <c r="J186" s="187">
        <f>BK186</f>
        <v>0</v>
      </c>
      <c r="K186" s="173"/>
      <c r="L186" s="178"/>
      <c r="M186" s="179"/>
      <c r="N186" s="180"/>
      <c r="O186" s="180"/>
      <c r="P186" s="181">
        <f>SUM(P187:P202)</f>
        <v>0</v>
      </c>
      <c r="Q186" s="180"/>
      <c r="R186" s="181">
        <f>SUM(R187:R202)</f>
        <v>10.6161985</v>
      </c>
      <c r="S186" s="180"/>
      <c r="T186" s="182">
        <f>SUM(T187:T202)</f>
        <v>0</v>
      </c>
      <c r="AR186" s="183" t="s">
        <v>84</v>
      </c>
      <c r="AT186" s="184" t="s">
        <v>75</v>
      </c>
      <c r="AU186" s="184" t="s">
        <v>84</v>
      </c>
      <c r="AY186" s="183" t="s">
        <v>155</v>
      </c>
      <c r="BK186" s="185">
        <f>SUM(BK187:BK202)</f>
        <v>0</v>
      </c>
    </row>
    <row r="187" spans="1:65" s="2" customFormat="1" ht="24.15" customHeight="1">
      <c r="A187" s="35"/>
      <c r="B187" s="36"/>
      <c r="C187" s="188" t="s">
        <v>308</v>
      </c>
      <c r="D187" s="188" t="s">
        <v>157</v>
      </c>
      <c r="E187" s="189" t="s">
        <v>620</v>
      </c>
      <c r="F187" s="190" t="s">
        <v>621</v>
      </c>
      <c r="G187" s="191" t="s">
        <v>176</v>
      </c>
      <c r="H187" s="192">
        <v>12.67</v>
      </c>
      <c r="I187" s="193"/>
      <c r="J187" s="194">
        <f>ROUND(I187*H187,2)</f>
        <v>0</v>
      </c>
      <c r="K187" s="195"/>
      <c r="L187" s="40"/>
      <c r="M187" s="196" t="s">
        <v>1</v>
      </c>
      <c r="N187" s="197" t="s">
        <v>41</v>
      </c>
      <c r="O187" s="72"/>
      <c r="P187" s="198">
        <f>O187*H187</f>
        <v>0</v>
      </c>
      <c r="Q187" s="198">
        <v>0.10095</v>
      </c>
      <c r="R187" s="198">
        <f>Q187*H187</f>
        <v>1.2790365</v>
      </c>
      <c r="S187" s="198">
        <v>0</v>
      </c>
      <c r="T187" s="199">
        <f>S187*H187</f>
        <v>0</v>
      </c>
      <c r="U187" s="35"/>
      <c r="V187" s="35"/>
      <c r="W187" s="35"/>
      <c r="X187" s="35"/>
      <c r="Y187" s="35"/>
      <c r="Z187" s="35"/>
      <c r="AA187" s="35"/>
      <c r="AB187" s="35"/>
      <c r="AC187" s="35"/>
      <c r="AD187" s="35"/>
      <c r="AE187" s="35"/>
      <c r="AR187" s="200" t="s">
        <v>161</v>
      </c>
      <c r="AT187" s="200" t="s">
        <v>157</v>
      </c>
      <c r="AU187" s="200" t="s">
        <v>86</v>
      </c>
      <c r="AY187" s="18" t="s">
        <v>155</v>
      </c>
      <c r="BE187" s="201">
        <f>IF(N187="základní",J187,0)</f>
        <v>0</v>
      </c>
      <c r="BF187" s="201">
        <f>IF(N187="snížená",J187,0)</f>
        <v>0</v>
      </c>
      <c r="BG187" s="201">
        <f>IF(N187="zákl. přenesená",J187,0)</f>
        <v>0</v>
      </c>
      <c r="BH187" s="201">
        <f>IF(N187="sníž. přenesená",J187,0)</f>
        <v>0</v>
      </c>
      <c r="BI187" s="201">
        <f>IF(N187="nulová",J187,0)</f>
        <v>0</v>
      </c>
      <c r="BJ187" s="18" t="s">
        <v>84</v>
      </c>
      <c r="BK187" s="201">
        <f>ROUND(I187*H187,2)</f>
        <v>0</v>
      </c>
      <c r="BL187" s="18" t="s">
        <v>161</v>
      </c>
      <c r="BM187" s="200" t="s">
        <v>1044</v>
      </c>
    </row>
    <row r="188" spans="2:51" s="14" customFormat="1" ht="12">
      <c r="B188" s="214"/>
      <c r="C188" s="215"/>
      <c r="D188" s="204" t="s">
        <v>163</v>
      </c>
      <c r="E188" s="216" t="s">
        <v>1</v>
      </c>
      <c r="F188" s="217" t="s">
        <v>762</v>
      </c>
      <c r="G188" s="215"/>
      <c r="H188" s="216" t="s">
        <v>1</v>
      </c>
      <c r="I188" s="218"/>
      <c r="J188" s="215"/>
      <c r="K188" s="215"/>
      <c r="L188" s="219"/>
      <c r="M188" s="220"/>
      <c r="N188" s="221"/>
      <c r="O188" s="221"/>
      <c r="P188" s="221"/>
      <c r="Q188" s="221"/>
      <c r="R188" s="221"/>
      <c r="S188" s="221"/>
      <c r="T188" s="222"/>
      <c r="AT188" s="223" t="s">
        <v>163</v>
      </c>
      <c r="AU188" s="223" t="s">
        <v>86</v>
      </c>
      <c r="AV188" s="14" t="s">
        <v>84</v>
      </c>
      <c r="AW188" s="14" t="s">
        <v>32</v>
      </c>
      <c r="AX188" s="14" t="s">
        <v>76</v>
      </c>
      <c r="AY188" s="223" t="s">
        <v>155</v>
      </c>
    </row>
    <row r="189" spans="2:51" s="13" customFormat="1" ht="12">
      <c r="B189" s="202"/>
      <c r="C189" s="203"/>
      <c r="D189" s="204" t="s">
        <v>163</v>
      </c>
      <c r="E189" s="205" t="s">
        <v>1</v>
      </c>
      <c r="F189" s="206" t="s">
        <v>1045</v>
      </c>
      <c r="G189" s="203"/>
      <c r="H189" s="207">
        <v>12.67</v>
      </c>
      <c r="I189" s="208"/>
      <c r="J189" s="203"/>
      <c r="K189" s="203"/>
      <c r="L189" s="209"/>
      <c r="M189" s="210"/>
      <c r="N189" s="211"/>
      <c r="O189" s="211"/>
      <c r="P189" s="211"/>
      <c r="Q189" s="211"/>
      <c r="R189" s="211"/>
      <c r="S189" s="211"/>
      <c r="T189" s="212"/>
      <c r="AT189" s="213" t="s">
        <v>163</v>
      </c>
      <c r="AU189" s="213" t="s">
        <v>86</v>
      </c>
      <c r="AV189" s="13" t="s">
        <v>86</v>
      </c>
      <c r="AW189" s="13" t="s">
        <v>32</v>
      </c>
      <c r="AX189" s="13" t="s">
        <v>76</v>
      </c>
      <c r="AY189" s="213" t="s">
        <v>155</v>
      </c>
    </row>
    <row r="190" spans="2:51" s="16" customFormat="1" ht="12">
      <c r="B190" s="235"/>
      <c r="C190" s="236"/>
      <c r="D190" s="204" t="s">
        <v>163</v>
      </c>
      <c r="E190" s="237" t="s">
        <v>1</v>
      </c>
      <c r="F190" s="238" t="s">
        <v>206</v>
      </c>
      <c r="G190" s="236"/>
      <c r="H190" s="239">
        <v>12.67</v>
      </c>
      <c r="I190" s="240"/>
      <c r="J190" s="236"/>
      <c r="K190" s="236"/>
      <c r="L190" s="241"/>
      <c r="M190" s="242"/>
      <c r="N190" s="243"/>
      <c r="O190" s="243"/>
      <c r="P190" s="243"/>
      <c r="Q190" s="243"/>
      <c r="R190" s="243"/>
      <c r="S190" s="243"/>
      <c r="T190" s="244"/>
      <c r="AT190" s="245" t="s">
        <v>163</v>
      </c>
      <c r="AU190" s="245" t="s">
        <v>86</v>
      </c>
      <c r="AV190" s="16" t="s">
        <v>161</v>
      </c>
      <c r="AW190" s="16" t="s">
        <v>32</v>
      </c>
      <c r="AX190" s="16" t="s">
        <v>84</v>
      </c>
      <c r="AY190" s="245" t="s">
        <v>155</v>
      </c>
    </row>
    <row r="191" spans="1:65" s="2" customFormat="1" ht="16.5" customHeight="1">
      <c r="A191" s="35"/>
      <c r="B191" s="36"/>
      <c r="C191" s="252" t="s">
        <v>312</v>
      </c>
      <c r="D191" s="252" t="s">
        <v>458</v>
      </c>
      <c r="E191" s="253" t="s">
        <v>631</v>
      </c>
      <c r="F191" s="254" t="s">
        <v>632</v>
      </c>
      <c r="G191" s="255" t="s">
        <v>176</v>
      </c>
      <c r="H191" s="256">
        <v>12.797</v>
      </c>
      <c r="I191" s="257"/>
      <c r="J191" s="258">
        <f>ROUND(I191*H191,2)</f>
        <v>0</v>
      </c>
      <c r="K191" s="259"/>
      <c r="L191" s="260"/>
      <c r="M191" s="261" t="s">
        <v>1</v>
      </c>
      <c r="N191" s="262" t="s">
        <v>41</v>
      </c>
      <c r="O191" s="72"/>
      <c r="P191" s="198">
        <f>O191*H191</f>
        <v>0</v>
      </c>
      <c r="Q191" s="198">
        <v>0.024</v>
      </c>
      <c r="R191" s="198">
        <f>Q191*H191</f>
        <v>0.307128</v>
      </c>
      <c r="S191" s="198">
        <v>0</v>
      </c>
      <c r="T191" s="199">
        <f>S191*H191</f>
        <v>0</v>
      </c>
      <c r="U191" s="35"/>
      <c r="V191" s="35"/>
      <c r="W191" s="35"/>
      <c r="X191" s="35"/>
      <c r="Y191" s="35"/>
      <c r="Z191" s="35"/>
      <c r="AA191" s="35"/>
      <c r="AB191" s="35"/>
      <c r="AC191" s="35"/>
      <c r="AD191" s="35"/>
      <c r="AE191" s="35"/>
      <c r="AR191" s="200" t="s">
        <v>218</v>
      </c>
      <c r="AT191" s="200" t="s">
        <v>458</v>
      </c>
      <c r="AU191" s="200" t="s">
        <v>86</v>
      </c>
      <c r="AY191" s="18" t="s">
        <v>155</v>
      </c>
      <c r="BE191" s="201">
        <f>IF(N191="základní",J191,0)</f>
        <v>0</v>
      </c>
      <c r="BF191" s="201">
        <f>IF(N191="snížená",J191,0)</f>
        <v>0</v>
      </c>
      <c r="BG191" s="201">
        <f>IF(N191="zákl. přenesená",J191,0)</f>
        <v>0</v>
      </c>
      <c r="BH191" s="201">
        <f>IF(N191="sníž. přenesená",J191,0)</f>
        <v>0</v>
      </c>
      <c r="BI191" s="201">
        <f>IF(N191="nulová",J191,0)</f>
        <v>0</v>
      </c>
      <c r="BJ191" s="18" t="s">
        <v>84</v>
      </c>
      <c r="BK191" s="201">
        <f>ROUND(I191*H191,2)</f>
        <v>0</v>
      </c>
      <c r="BL191" s="18" t="s">
        <v>161</v>
      </c>
      <c r="BM191" s="200" t="s">
        <v>1046</v>
      </c>
    </row>
    <row r="192" spans="2:51" s="13" customFormat="1" ht="12">
      <c r="B192" s="202"/>
      <c r="C192" s="203"/>
      <c r="D192" s="204" t="s">
        <v>163</v>
      </c>
      <c r="E192" s="205" t="s">
        <v>1</v>
      </c>
      <c r="F192" s="206" t="s">
        <v>1047</v>
      </c>
      <c r="G192" s="203"/>
      <c r="H192" s="207">
        <v>12.797</v>
      </c>
      <c r="I192" s="208"/>
      <c r="J192" s="203"/>
      <c r="K192" s="203"/>
      <c r="L192" s="209"/>
      <c r="M192" s="210"/>
      <c r="N192" s="211"/>
      <c r="O192" s="211"/>
      <c r="P192" s="211"/>
      <c r="Q192" s="211"/>
      <c r="R192" s="211"/>
      <c r="S192" s="211"/>
      <c r="T192" s="212"/>
      <c r="AT192" s="213" t="s">
        <v>163</v>
      </c>
      <c r="AU192" s="213" t="s">
        <v>86</v>
      </c>
      <c r="AV192" s="13" t="s">
        <v>86</v>
      </c>
      <c r="AW192" s="13" t="s">
        <v>32</v>
      </c>
      <c r="AX192" s="13" t="s">
        <v>84</v>
      </c>
      <c r="AY192" s="213" t="s">
        <v>155</v>
      </c>
    </row>
    <row r="193" spans="1:65" s="2" customFormat="1" ht="16.5" customHeight="1">
      <c r="A193" s="35"/>
      <c r="B193" s="36"/>
      <c r="C193" s="188" t="s">
        <v>323</v>
      </c>
      <c r="D193" s="188" t="s">
        <v>157</v>
      </c>
      <c r="E193" s="189" t="s">
        <v>636</v>
      </c>
      <c r="F193" s="190" t="s">
        <v>767</v>
      </c>
      <c r="G193" s="191" t="s">
        <v>181</v>
      </c>
      <c r="H193" s="192">
        <v>1.75</v>
      </c>
      <c r="I193" s="193"/>
      <c r="J193" s="194">
        <f>ROUND(I193*H193,2)</f>
        <v>0</v>
      </c>
      <c r="K193" s="195"/>
      <c r="L193" s="40"/>
      <c r="M193" s="196" t="s">
        <v>1</v>
      </c>
      <c r="N193" s="197" t="s">
        <v>41</v>
      </c>
      <c r="O193" s="72"/>
      <c r="P193" s="198">
        <f>O193*H193</f>
        <v>0</v>
      </c>
      <c r="Q193" s="198">
        <v>2.25634</v>
      </c>
      <c r="R193" s="198">
        <f>Q193*H193</f>
        <v>3.9485949999999996</v>
      </c>
      <c r="S193" s="198">
        <v>0</v>
      </c>
      <c r="T193" s="199">
        <f>S193*H193</f>
        <v>0</v>
      </c>
      <c r="U193" s="35"/>
      <c r="V193" s="35"/>
      <c r="W193" s="35"/>
      <c r="X193" s="35"/>
      <c r="Y193" s="35"/>
      <c r="Z193" s="35"/>
      <c r="AA193" s="35"/>
      <c r="AB193" s="35"/>
      <c r="AC193" s="35"/>
      <c r="AD193" s="35"/>
      <c r="AE193" s="35"/>
      <c r="AR193" s="200" t="s">
        <v>161</v>
      </c>
      <c r="AT193" s="200" t="s">
        <v>157</v>
      </c>
      <c r="AU193" s="200" t="s">
        <v>86</v>
      </c>
      <c r="AY193" s="18" t="s">
        <v>155</v>
      </c>
      <c r="BE193" s="201">
        <f>IF(N193="základní",J193,0)</f>
        <v>0</v>
      </c>
      <c r="BF193" s="201">
        <f>IF(N193="snížená",J193,0)</f>
        <v>0</v>
      </c>
      <c r="BG193" s="201">
        <f>IF(N193="zákl. přenesená",J193,0)</f>
        <v>0</v>
      </c>
      <c r="BH193" s="201">
        <f>IF(N193="sníž. přenesená",J193,0)</f>
        <v>0</v>
      </c>
      <c r="BI193" s="201">
        <f>IF(N193="nulová",J193,0)</f>
        <v>0</v>
      </c>
      <c r="BJ193" s="18" t="s">
        <v>84</v>
      </c>
      <c r="BK193" s="201">
        <f>ROUND(I193*H193,2)</f>
        <v>0</v>
      </c>
      <c r="BL193" s="18" t="s">
        <v>161</v>
      </c>
      <c r="BM193" s="200" t="s">
        <v>1048</v>
      </c>
    </row>
    <row r="194" spans="2:51" s="13" customFormat="1" ht="12">
      <c r="B194" s="202"/>
      <c r="C194" s="203"/>
      <c r="D194" s="204" t="s">
        <v>163</v>
      </c>
      <c r="E194" s="205" t="s">
        <v>1</v>
      </c>
      <c r="F194" s="206" t="s">
        <v>1049</v>
      </c>
      <c r="G194" s="203"/>
      <c r="H194" s="207">
        <v>0.99</v>
      </c>
      <c r="I194" s="208"/>
      <c r="J194" s="203"/>
      <c r="K194" s="203"/>
      <c r="L194" s="209"/>
      <c r="M194" s="210"/>
      <c r="N194" s="211"/>
      <c r="O194" s="211"/>
      <c r="P194" s="211"/>
      <c r="Q194" s="211"/>
      <c r="R194" s="211"/>
      <c r="S194" s="211"/>
      <c r="T194" s="212"/>
      <c r="AT194" s="213" t="s">
        <v>163</v>
      </c>
      <c r="AU194" s="213" t="s">
        <v>86</v>
      </c>
      <c r="AV194" s="13" t="s">
        <v>86</v>
      </c>
      <c r="AW194" s="13" t="s">
        <v>32</v>
      </c>
      <c r="AX194" s="13" t="s">
        <v>76</v>
      </c>
      <c r="AY194" s="213" t="s">
        <v>155</v>
      </c>
    </row>
    <row r="195" spans="2:51" s="13" customFormat="1" ht="12">
      <c r="B195" s="202"/>
      <c r="C195" s="203"/>
      <c r="D195" s="204" t="s">
        <v>163</v>
      </c>
      <c r="E195" s="205" t="s">
        <v>1</v>
      </c>
      <c r="F195" s="206" t="s">
        <v>1050</v>
      </c>
      <c r="G195" s="203"/>
      <c r="H195" s="207">
        <v>0.76</v>
      </c>
      <c r="I195" s="208"/>
      <c r="J195" s="203"/>
      <c r="K195" s="203"/>
      <c r="L195" s="209"/>
      <c r="M195" s="210"/>
      <c r="N195" s="211"/>
      <c r="O195" s="211"/>
      <c r="P195" s="211"/>
      <c r="Q195" s="211"/>
      <c r="R195" s="211"/>
      <c r="S195" s="211"/>
      <c r="T195" s="212"/>
      <c r="AT195" s="213" t="s">
        <v>163</v>
      </c>
      <c r="AU195" s="213" t="s">
        <v>86</v>
      </c>
      <c r="AV195" s="13" t="s">
        <v>86</v>
      </c>
      <c r="AW195" s="13" t="s">
        <v>32</v>
      </c>
      <c r="AX195" s="13" t="s">
        <v>76</v>
      </c>
      <c r="AY195" s="213" t="s">
        <v>155</v>
      </c>
    </row>
    <row r="196" spans="2:51" s="16" customFormat="1" ht="12">
      <c r="B196" s="235"/>
      <c r="C196" s="236"/>
      <c r="D196" s="204" t="s">
        <v>163</v>
      </c>
      <c r="E196" s="237" t="s">
        <v>1</v>
      </c>
      <c r="F196" s="238" t="s">
        <v>206</v>
      </c>
      <c r="G196" s="236"/>
      <c r="H196" s="239">
        <v>1.75</v>
      </c>
      <c r="I196" s="240"/>
      <c r="J196" s="236"/>
      <c r="K196" s="236"/>
      <c r="L196" s="241"/>
      <c r="M196" s="242"/>
      <c r="N196" s="243"/>
      <c r="O196" s="243"/>
      <c r="P196" s="243"/>
      <c r="Q196" s="243"/>
      <c r="R196" s="243"/>
      <c r="S196" s="243"/>
      <c r="T196" s="244"/>
      <c r="AT196" s="245" t="s">
        <v>163</v>
      </c>
      <c r="AU196" s="245" t="s">
        <v>86</v>
      </c>
      <c r="AV196" s="16" t="s">
        <v>161</v>
      </c>
      <c r="AW196" s="16" t="s">
        <v>32</v>
      </c>
      <c r="AX196" s="16" t="s">
        <v>84</v>
      </c>
      <c r="AY196" s="245" t="s">
        <v>155</v>
      </c>
    </row>
    <row r="197" spans="1:65" s="2" customFormat="1" ht="24.15" customHeight="1">
      <c r="A197" s="35"/>
      <c r="B197" s="36"/>
      <c r="C197" s="188" t="s">
        <v>327</v>
      </c>
      <c r="D197" s="188" t="s">
        <v>157</v>
      </c>
      <c r="E197" s="189" t="s">
        <v>644</v>
      </c>
      <c r="F197" s="190" t="s">
        <v>645</v>
      </c>
      <c r="G197" s="191" t="s">
        <v>176</v>
      </c>
      <c r="H197" s="192">
        <v>16.5</v>
      </c>
      <c r="I197" s="193"/>
      <c r="J197" s="194">
        <f>ROUND(I197*H197,2)</f>
        <v>0</v>
      </c>
      <c r="K197" s="195"/>
      <c r="L197" s="40"/>
      <c r="M197" s="196" t="s">
        <v>1</v>
      </c>
      <c r="N197" s="197" t="s">
        <v>41</v>
      </c>
      <c r="O197" s="72"/>
      <c r="P197" s="198">
        <f>O197*H197</f>
        <v>0</v>
      </c>
      <c r="Q197" s="198">
        <v>0.29221</v>
      </c>
      <c r="R197" s="198">
        <f>Q197*H197</f>
        <v>4.821465000000001</v>
      </c>
      <c r="S197" s="198">
        <v>0</v>
      </c>
      <c r="T197" s="199">
        <f>S197*H197</f>
        <v>0</v>
      </c>
      <c r="U197" s="35"/>
      <c r="V197" s="35"/>
      <c r="W197" s="35"/>
      <c r="X197" s="35"/>
      <c r="Y197" s="35"/>
      <c r="Z197" s="35"/>
      <c r="AA197" s="35"/>
      <c r="AB197" s="35"/>
      <c r="AC197" s="35"/>
      <c r="AD197" s="35"/>
      <c r="AE197" s="35"/>
      <c r="AR197" s="200" t="s">
        <v>161</v>
      </c>
      <c r="AT197" s="200" t="s">
        <v>157</v>
      </c>
      <c r="AU197" s="200" t="s">
        <v>86</v>
      </c>
      <c r="AY197" s="18" t="s">
        <v>155</v>
      </c>
      <c r="BE197" s="201">
        <f>IF(N197="základní",J197,0)</f>
        <v>0</v>
      </c>
      <c r="BF197" s="201">
        <f>IF(N197="snížená",J197,0)</f>
        <v>0</v>
      </c>
      <c r="BG197" s="201">
        <f>IF(N197="zákl. přenesená",J197,0)</f>
        <v>0</v>
      </c>
      <c r="BH197" s="201">
        <f>IF(N197="sníž. přenesená",J197,0)</f>
        <v>0</v>
      </c>
      <c r="BI197" s="201">
        <f>IF(N197="nulová",J197,0)</f>
        <v>0</v>
      </c>
      <c r="BJ197" s="18" t="s">
        <v>84</v>
      </c>
      <c r="BK197" s="201">
        <f>ROUND(I197*H197,2)</f>
        <v>0</v>
      </c>
      <c r="BL197" s="18" t="s">
        <v>161</v>
      </c>
      <c r="BM197" s="200" t="s">
        <v>1051</v>
      </c>
    </row>
    <row r="198" spans="1:65" s="2" customFormat="1" ht="24.15" customHeight="1">
      <c r="A198" s="35"/>
      <c r="B198" s="36"/>
      <c r="C198" s="252" t="s">
        <v>331</v>
      </c>
      <c r="D198" s="252" t="s">
        <v>458</v>
      </c>
      <c r="E198" s="253" t="s">
        <v>649</v>
      </c>
      <c r="F198" s="254" t="s">
        <v>650</v>
      </c>
      <c r="G198" s="255" t="s">
        <v>176</v>
      </c>
      <c r="H198" s="256">
        <v>16.665</v>
      </c>
      <c r="I198" s="257"/>
      <c r="J198" s="258">
        <f>ROUND(I198*H198,2)</f>
        <v>0</v>
      </c>
      <c r="K198" s="259"/>
      <c r="L198" s="260"/>
      <c r="M198" s="261" t="s">
        <v>1</v>
      </c>
      <c r="N198" s="262" t="s">
        <v>41</v>
      </c>
      <c r="O198" s="72"/>
      <c r="P198" s="198">
        <f>O198*H198</f>
        <v>0</v>
      </c>
      <c r="Q198" s="198">
        <v>0.0156</v>
      </c>
      <c r="R198" s="198">
        <f>Q198*H198</f>
        <v>0.259974</v>
      </c>
      <c r="S198" s="198">
        <v>0</v>
      </c>
      <c r="T198" s="199">
        <f>S198*H198</f>
        <v>0</v>
      </c>
      <c r="U198" s="35"/>
      <c r="V198" s="35"/>
      <c r="W198" s="35"/>
      <c r="X198" s="35"/>
      <c r="Y198" s="35"/>
      <c r="Z198" s="35"/>
      <c r="AA198" s="35"/>
      <c r="AB198" s="35"/>
      <c r="AC198" s="35"/>
      <c r="AD198" s="35"/>
      <c r="AE198" s="35"/>
      <c r="AR198" s="200" t="s">
        <v>218</v>
      </c>
      <c r="AT198" s="200" t="s">
        <v>458</v>
      </c>
      <c r="AU198" s="200" t="s">
        <v>86</v>
      </c>
      <c r="AY198" s="18" t="s">
        <v>155</v>
      </c>
      <c r="BE198" s="201">
        <f>IF(N198="základní",J198,0)</f>
        <v>0</v>
      </c>
      <c r="BF198" s="201">
        <f>IF(N198="snížená",J198,0)</f>
        <v>0</v>
      </c>
      <c r="BG198" s="201">
        <f>IF(N198="zákl. přenesená",J198,0)</f>
        <v>0</v>
      </c>
      <c r="BH198" s="201">
        <f>IF(N198="sníž. přenesená",J198,0)</f>
        <v>0</v>
      </c>
      <c r="BI198" s="201">
        <f>IF(N198="nulová",J198,0)</f>
        <v>0</v>
      </c>
      <c r="BJ198" s="18" t="s">
        <v>84</v>
      </c>
      <c r="BK198" s="201">
        <f>ROUND(I198*H198,2)</f>
        <v>0</v>
      </c>
      <c r="BL198" s="18" t="s">
        <v>161</v>
      </c>
      <c r="BM198" s="200" t="s">
        <v>1052</v>
      </c>
    </row>
    <row r="199" spans="2:51" s="13" customFormat="1" ht="12">
      <c r="B199" s="202"/>
      <c r="C199" s="203"/>
      <c r="D199" s="204" t="s">
        <v>163</v>
      </c>
      <c r="E199" s="203"/>
      <c r="F199" s="206" t="s">
        <v>1053</v>
      </c>
      <c r="G199" s="203"/>
      <c r="H199" s="207">
        <v>16.665</v>
      </c>
      <c r="I199" s="208"/>
      <c r="J199" s="203"/>
      <c r="K199" s="203"/>
      <c r="L199" s="209"/>
      <c r="M199" s="210"/>
      <c r="N199" s="211"/>
      <c r="O199" s="211"/>
      <c r="P199" s="211"/>
      <c r="Q199" s="211"/>
      <c r="R199" s="211"/>
      <c r="S199" s="211"/>
      <c r="T199" s="212"/>
      <c r="AT199" s="213" t="s">
        <v>163</v>
      </c>
      <c r="AU199" s="213" t="s">
        <v>86</v>
      </c>
      <c r="AV199" s="13" t="s">
        <v>86</v>
      </c>
      <c r="AW199" s="13" t="s">
        <v>4</v>
      </c>
      <c r="AX199" s="13" t="s">
        <v>84</v>
      </c>
      <c r="AY199" s="213" t="s">
        <v>155</v>
      </c>
    </row>
    <row r="200" spans="1:65" s="2" customFormat="1" ht="16.5" customHeight="1">
      <c r="A200" s="35"/>
      <c r="B200" s="36"/>
      <c r="C200" s="188" t="s">
        <v>335</v>
      </c>
      <c r="D200" s="188" t="s">
        <v>157</v>
      </c>
      <c r="E200" s="189" t="s">
        <v>778</v>
      </c>
      <c r="F200" s="190" t="s">
        <v>779</v>
      </c>
      <c r="G200" s="191" t="s">
        <v>160</v>
      </c>
      <c r="H200" s="192">
        <v>413</v>
      </c>
      <c r="I200" s="193"/>
      <c r="J200" s="194">
        <f>ROUND(I200*H200,2)</f>
        <v>0</v>
      </c>
      <c r="K200" s="195"/>
      <c r="L200" s="40"/>
      <c r="M200" s="196" t="s">
        <v>1</v>
      </c>
      <c r="N200" s="197" t="s">
        <v>41</v>
      </c>
      <c r="O200" s="72"/>
      <c r="P200" s="198">
        <f>O200*H200</f>
        <v>0</v>
      </c>
      <c r="Q200" s="198">
        <v>0</v>
      </c>
      <c r="R200" s="198">
        <f>Q200*H200</f>
        <v>0</v>
      </c>
      <c r="S200" s="198">
        <v>0</v>
      </c>
      <c r="T200" s="199">
        <f>S200*H200</f>
        <v>0</v>
      </c>
      <c r="U200" s="35"/>
      <c r="V200" s="35"/>
      <c r="W200" s="35"/>
      <c r="X200" s="35"/>
      <c r="Y200" s="35"/>
      <c r="Z200" s="35"/>
      <c r="AA200" s="35"/>
      <c r="AB200" s="35"/>
      <c r="AC200" s="35"/>
      <c r="AD200" s="35"/>
      <c r="AE200" s="35"/>
      <c r="AR200" s="200" t="s">
        <v>161</v>
      </c>
      <c r="AT200" s="200" t="s">
        <v>157</v>
      </c>
      <c r="AU200" s="200" t="s">
        <v>86</v>
      </c>
      <c r="AY200" s="18" t="s">
        <v>155</v>
      </c>
      <c r="BE200" s="201">
        <f>IF(N200="základní",J200,0)</f>
        <v>0</v>
      </c>
      <c r="BF200" s="201">
        <f>IF(N200="snížená",J200,0)</f>
        <v>0</v>
      </c>
      <c r="BG200" s="201">
        <f>IF(N200="zákl. přenesená",J200,0)</f>
        <v>0</v>
      </c>
      <c r="BH200" s="201">
        <f>IF(N200="sníž. přenesená",J200,0)</f>
        <v>0</v>
      </c>
      <c r="BI200" s="201">
        <f>IF(N200="nulová",J200,0)</f>
        <v>0</v>
      </c>
      <c r="BJ200" s="18" t="s">
        <v>84</v>
      </c>
      <c r="BK200" s="201">
        <f>ROUND(I200*H200,2)</f>
        <v>0</v>
      </c>
      <c r="BL200" s="18" t="s">
        <v>161</v>
      </c>
      <c r="BM200" s="200" t="s">
        <v>1054</v>
      </c>
    </row>
    <row r="201" spans="2:51" s="13" customFormat="1" ht="12">
      <c r="B201" s="202"/>
      <c r="C201" s="203"/>
      <c r="D201" s="204" t="s">
        <v>163</v>
      </c>
      <c r="E201" s="205" t="s">
        <v>1</v>
      </c>
      <c r="F201" s="206" t="s">
        <v>1055</v>
      </c>
      <c r="G201" s="203"/>
      <c r="H201" s="207">
        <v>413</v>
      </c>
      <c r="I201" s="208"/>
      <c r="J201" s="203"/>
      <c r="K201" s="203"/>
      <c r="L201" s="209"/>
      <c r="M201" s="210"/>
      <c r="N201" s="211"/>
      <c r="O201" s="211"/>
      <c r="P201" s="211"/>
      <c r="Q201" s="211"/>
      <c r="R201" s="211"/>
      <c r="S201" s="211"/>
      <c r="T201" s="212"/>
      <c r="AT201" s="213" t="s">
        <v>163</v>
      </c>
      <c r="AU201" s="213" t="s">
        <v>86</v>
      </c>
      <c r="AV201" s="13" t="s">
        <v>86</v>
      </c>
      <c r="AW201" s="13" t="s">
        <v>32</v>
      </c>
      <c r="AX201" s="13" t="s">
        <v>84</v>
      </c>
      <c r="AY201" s="213" t="s">
        <v>155</v>
      </c>
    </row>
    <row r="202" spans="1:65" s="2" customFormat="1" ht="16.5" customHeight="1">
      <c r="A202" s="35"/>
      <c r="B202" s="36"/>
      <c r="C202" s="188" t="s">
        <v>339</v>
      </c>
      <c r="D202" s="188" t="s">
        <v>157</v>
      </c>
      <c r="E202" s="189" t="s">
        <v>1056</v>
      </c>
      <c r="F202" s="190" t="s">
        <v>1057</v>
      </c>
      <c r="G202" s="191" t="s">
        <v>292</v>
      </c>
      <c r="H202" s="192">
        <v>4</v>
      </c>
      <c r="I202" s="193"/>
      <c r="J202" s="194">
        <f>ROUND(I202*H202,2)</f>
        <v>0</v>
      </c>
      <c r="K202" s="195"/>
      <c r="L202" s="40"/>
      <c r="M202" s="196" t="s">
        <v>1</v>
      </c>
      <c r="N202" s="197" t="s">
        <v>41</v>
      </c>
      <c r="O202" s="72"/>
      <c r="P202" s="198">
        <f>O202*H202</f>
        <v>0</v>
      </c>
      <c r="Q202" s="198">
        <v>0</v>
      </c>
      <c r="R202" s="198">
        <f>Q202*H202</f>
        <v>0</v>
      </c>
      <c r="S202" s="198">
        <v>0</v>
      </c>
      <c r="T202" s="199">
        <f>S202*H202</f>
        <v>0</v>
      </c>
      <c r="U202" s="35"/>
      <c r="V202" s="35"/>
      <c r="W202" s="35"/>
      <c r="X202" s="35"/>
      <c r="Y202" s="35"/>
      <c r="Z202" s="35"/>
      <c r="AA202" s="35"/>
      <c r="AB202" s="35"/>
      <c r="AC202" s="35"/>
      <c r="AD202" s="35"/>
      <c r="AE202" s="35"/>
      <c r="AR202" s="200" t="s">
        <v>161</v>
      </c>
      <c r="AT202" s="200" t="s">
        <v>157</v>
      </c>
      <c r="AU202" s="200" t="s">
        <v>86</v>
      </c>
      <c r="AY202" s="18" t="s">
        <v>155</v>
      </c>
      <c r="BE202" s="201">
        <f>IF(N202="základní",J202,0)</f>
        <v>0</v>
      </c>
      <c r="BF202" s="201">
        <f>IF(N202="snížená",J202,0)</f>
        <v>0</v>
      </c>
      <c r="BG202" s="201">
        <f>IF(N202="zákl. přenesená",J202,0)</f>
        <v>0</v>
      </c>
      <c r="BH202" s="201">
        <f>IF(N202="sníž. přenesená",J202,0)</f>
        <v>0</v>
      </c>
      <c r="BI202" s="201">
        <f>IF(N202="nulová",J202,0)</f>
        <v>0</v>
      </c>
      <c r="BJ202" s="18" t="s">
        <v>84</v>
      </c>
      <c r="BK202" s="201">
        <f>ROUND(I202*H202,2)</f>
        <v>0</v>
      </c>
      <c r="BL202" s="18" t="s">
        <v>161</v>
      </c>
      <c r="BM202" s="200" t="s">
        <v>1058</v>
      </c>
    </row>
    <row r="203" spans="2:63" s="12" customFormat="1" ht="22.8" customHeight="1">
      <c r="B203" s="172"/>
      <c r="C203" s="173"/>
      <c r="D203" s="174" t="s">
        <v>75</v>
      </c>
      <c r="E203" s="186" t="s">
        <v>343</v>
      </c>
      <c r="F203" s="186" t="s">
        <v>344</v>
      </c>
      <c r="G203" s="173"/>
      <c r="H203" s="173"/>
      <c r="I203" s="176"/>
      <c r="J203" s="187">
        <f>BK203</f>
        <v>0</v>
      </c>
      <c r="K203" s="173"/>
      <c r="L203" s="178"/>
      <c r="M203" s="179"/>
      <c r="N203" s="180"/>
      <c r="O203" s="180"/>
      <c r="P203" s="181">
        <f>P204</f>
        <v>0</v>
      </c>
      <c r="Q203" s="180"/>
      <c r="R203" s="181">
        <f>R204</f>
        <v>0</v>
      </c>
      <c r="S203" s="180"/>
      <c r="T203" s="182">
        <f>T204</f>
        <v>0</v>
      </c>
      <c r="AR203" s="183" t="s">
        <v>84</v>
      </c>
      <c r="AT203" s="184" t="s">
        <v>75</v>
      </c>
      <c r="AU203" s="184" t="s">
        <v>84</v>
      </c>
      <c r="AY203" s="183" t="s">
        <v>155</v>
      </c>
      <c r="BK203" s="185">
        <f>BK204</f>
        <v>0</v>
      </c>
    </row>
    <row r="204" spans="1:65" s="2" customFormat="1" ht="24.15" customHeight="1">
      <c r="A204" s="35"/>
      <c r="B204" s="36"/>
      <c r="C204" s="188" t="s">
        <v>345</v>
      </c>
      <c r="D204" s="188" t="s">
        <v>157</v>
      </c>
      <c r="E204" s="189" t="s">
        <v>662</v>
      </c>
      <c r="F204" s="190" t="s">
        <v>663</v>
      </c>
      <c r="G204" s="191" t="s">
        <v>258</v>
      </c>
      <c r="H204" s="192">
        <v>279.774</v>
      </c>
      <c r="I204" s="193"/>
      <c r="J204" s="194">
        <f>ROUND(I204*H204,2)</f>
        <v>0</v>
      </c>
      <c r="K204" s="195"/>
      <c r="L204" s="40"/>
      <c r="M204" s="196" t="s">
        <v>1</v>
      </c>
      <c r="N204" s="197" t="s">
        <v>41</v>
      </c>
      <c r="O204" s="72"/>
      <c r="P204" s="198">
        <f>O204*H204</f>
        <v>0</v>
      </c>
      <c r="Q204" s="198">
        <v>0</v>
      </c>
      <c r="R204" s="198">
        <f>Q204*H204</f>
        <v>0</v>
      </c>
      <c r="S204" s="198">
        <v>0</v>
      </c>
      <c r="T204" s="199">
        <f>S204*H204</f>
        <v>0</v>
      </c>
      <c r="U204" s="35"/>
      <c r="V204" s="35"/>
      <c r="W204" s="35"/>
      <c r="X204" s="35"/>
      <c r="Y204" s="35"/>
      <c r="Z204" s="35"/>
      <c r="AA204" s="35"/>
      <c r="AB204" s="35"/>
      <c r="AC204" s="35"/>
      <c r="AD204" s="35"/>
      <c r="AE204" s="35"/>
      <c r="AR204" s="200" t="s">
        <v>161</v>
      </c>
      <c r="AT204" s="200" t="s">
        <v>157</v>
      </c>
      <c r="AU204" s="200" t="s">
        <v>86</v>
      </c>
      <c r="AY204" s="18" t="s">
        <v>155</v>
      </c>
      <c r="BE204" s="201">
        <f>IF(N204="základní",J204,0)</f>
        <v>0</v>
      </c>
      <c r="BF204" s="201">
        <f>IF(N204="snížená",J204,0)</f>
        <v>0</v>
      </c>
      <c r="BG204" s="201">
        <f>IF(N204="zákl. přenesená",J204,0)</f>
        <v>0</v>
      </c>
      <c r="BH204" s="201">
        <f>IF(N204="sníž. přenesená",J204,0)</f>
        <v>0</v>
      </c>
      <c r="BI204" s="201">
        <f>IF(N204="nulová",J204,0)</f>
        <v>0</v>
      </c>
      <c r="BJ204" s="18" t="s">
        <v>84</v>
      </c>
      <c r="BK204" s="201">
        <f>ROUND(I204*H204,2)</f>
        <v>0</v>
      </c>
      <c r="BL204" s="18" t="s">
        <v>161</v>
      </c>
      <c r="BM204" s="200" t="s">
        <v>1059</v>
      </c>
    </row>
    <row r="205" spans="2:63" s="12" customFormat="1" ht="25.95" customHeight="1">
      <c r="B205" s="172"/>
      <c r="C205" s="173"/>
      <c r="D205" s="174" t="s">
        <v>75</v>
      </c>
      <c r="E205" s="175" t="s">
        <v>349</v>
      </c>
      <c r="F205" s="175" t="s">
        <v>350</v>
      </c>
      <c r="G205" s="173"/>
      <c r="H205" s="173"/>
      <c r="I205" s="176"/>
      <c r="J205" s="177">
        <f>BK205</f>
        <v>0</v>
      </c>
      <c r="K205" s="173"/>
      <c r="L205" s="178"/>
      <c r="M205" s="179"/>
      <c r="N205" s="180"/>
      <c r="O205" s="180"/>
      <c r="P205" s="181">
        <f>P206+P213</f>
        <v>0</v>
      </c>
      <c r="Q205" s="180"/>
      <c r="R205" s="181">
        <f>R206+R213</f>
        <v>0</v>
      </c>
      <c r="S205" s="180"/>
      <c r="T205" s="182">
        <f>T206+T213</f>
        <v>0</v>
      </c>
      <c r="AR205" s="183" t="s">
        <v>86</v>
      </c>
      <c r="AT205" s="184" t="s">
        <v>75</v>
      </c>
      <c r="AU205" s="184" t="s">
        <v>76</v>
      </c>
      <c r="AY205" s="183" t="s">
        <v>155</v>
      </c>
      <c r="BK205" s="185">
        <f>BK206+BK213</f>
        <v>0</v>
      </c>
    </row>
    <row r="206" spans="2:63" s="12" customFormat="1" ht="22.8" customHeight="1">
      <c r="B206" s="172"/>
      <c r="C206" s="173"/>
      <c r="D206" s="174" t="s">
        <v>75</v>
      </c>
      <c r="E206" s="186" t="s">
        <v>819</v>
      </c>
      <c r="F206" s="186" t="s">
        <v>820</v>
      </c>
      <c r="G206" s="173"/>
      <c r="H206" s="173"/>
      <c r="I206" s="176"/>
      <c r="J206" s="187">
        <f>BK206</f>
        <v>0</v>
      </c>
      <c r="K206" s="173"/>
      <c r="L206" s="178"/>
      <c r="M206" s="179"/>
      <c r="N206" s="180"/>
      <c r="O206" s="180"/>
      <c r="P206" s="181">
        <f>SUM(P207:P212)</f>
        <v>0</v>
      </c>
      <c r="Q206" s="180"/>
      <c r="R206" s="181">
        <f>SUM(R207:R212)</f>
        <v>0</v>
      </c>
      <c r="S206" s="180"/>
      <c r="T206" s="182">
        <f>SUM(T207:T212)</f>
        <v>0</v>
      </c>
      <c r="AR206" s="183" t="s">
        <v>86</v>
      </c>
      <c r="AT206" s="184" t="s">
        <v>75</v>
      </c>
      <c r="AU206" s="184" t="s">
        <v>84</v>
      </c>
      <c r="AY206" s="183" t="s">
        <v>155</v>
      </c>
      <c r="BK206" s="185">
        <f>SUM(BK207:BK212)</f>
        <v>0</v>
      </c>
    </row>
    <row r="207" spans="1:65" s="2" customFormat="1" ht="33" customHeight="1">
      <c r="A207" s="35"/>
      <c r="B207" s="36"/>
      <c r="C207" s="188" t="s">
        <v>353</v>
      </c>
      <c r="D207" s="188" t="s">
        <v>157</v>
      </c>
      <c r="E207" s="189" t="s">
        <v>821</v>
      </c>
      <c r="F207" s="190" t="s">
        <v>822</v>
      </c>
      <c r="G207" s="191" t="s">
        <v>160</v>
      </c>
      <c r="H207" s="192">
        <v>34.402</v>
      </c>
      <c r="I207" s="193"/>
      <c r="J207" s="194">
        <f>ROUND(I207*H207,2)</f>
        <v>0</v>
      </c>
      <c r="K207" s="195"/>
      <c r="L207" s="40"/>
      <c r="M207" s="196" t="s">
        <v>1</v>
      </c>
      <c r="N207" s="197" t="s">
        <v>41</v>
      </c>
      <c r="O207" s="72"/>
      <c r="P207" s="198">
        <f>O207*H207</f>
        <v>0</v>
      </c>
      <c r="Q207" s="198">
        <v>0</v>
      </c>
      <c r="R207" s="198">
        <f>Q207*H207</f>
        <v>0</v>
      </c>
      <c r="S207" s="198">
        <v>0</v>
      </c>
      <c r="T207" s="199">
        <f>S207*H207</f>
        <v>0</v>
      </c>
      <c r="U207" s="35"/>
      <c r="V207" s="35"/>
      <c r="W207" s="35"/>
      <c r="X207" s="35"/>
      <c r="Y207" s="35"/>
      <c r="Z207" s="35"/>
      <c r="AA207" s="35"/>
      <c r="AB207" s="35"/>
      <c r="AC207" s="35"/>
      <c r="AD207" s="35"/>
      <c r="AE207" s="35"/>
      <c r="AR207" s="200" t="s">
        <v>255</v>
      </c>
      <c r="AT207" s="200" t="s">
        <v>157</v>
      </c>
      <c r="AU207" s="200" t="s">
        <v>86</v>
      </c>
      <c r="AY207" s="18" t="s">
        <v>155</v>
      </c>
      <c r="BE207" s="201">
        <f>IF(N207="základní",J207,0)</f>
        <v>0</v>
      </c>
      <c r="BF207" s="201">
        <f>IF(N207="snížená",J207,0)</f>
        <v>0</v>
      </c>
      <c r="BG207" s="201">
        <f>IF(N207="zákl. přenesená",J207,0)</f>
        <v>0</v>
      </c>
      <c r="BH207" s="201">
        <f>IF(N207="sníž. přenesená",J207,0)</f>
        <v>0</v>
      </c>
      <c r="BI207" s="201">
        <f>IF(N207="nulová",J207,0)</f>
        <v>0</v>
      </c>
      <c r="BJ207" s="18" t="s">
        <v>84</v>
      </c>
      <c r="BK207" s="201">
        <f>ROUND(I207*H207,2)</f>
        <v>0</v>
      </c>
      <c r="BL207" s="18" t="s">
        <v>255</v>
      </c>
      <c r="BM207" s="200" t="s">
        <v>1060</v>
      </c>
    </row>
    <row r="208" spans="2:51" s="13" customFormat="1" ht="12">
      <c r="B208" s="202"/>
      <c r="C208" s="203"/>
      <c r="D208" s="204" t="s">
        <v>163</v>
      </c>
      <c r="E208" s="205" t="s">
        <v>1</v>
      </c>
      <c r="F208" s="206" t="s">
        <v>1061</v>
      </c>
      <c r="G208" s="203"/>
      <c r="H208" s="207">
        <v>34.402</v>
      </c>
      <c r="I208" s="208"/>
      <c r="J208" s="203"/>
      <c r="K208" s="203"/>
      <c r="L208" s="209"/>
      <c r="M208" s="210"/>
      <c r="N208" s="211"/>
      <c r="O208" s="211"/>
      <c r="P208" s="211"/>
      <c r="Q208" s="211"/>
      <c r="R208" s="211"/>
      <c r="S208" s="211"/>
      <c r="T208" s="212"/>
      <c r="AT208" s="213" t="s">
        <v>163</v>
      </c>
      <c r="AU208" s="213" t="s">
        <v>86</v>
      </c>
      <c r="AV208" s="13" t="s">
        <v>86</v>
      </c>
      <c r="AW208" s="13" t="s">
        <v>32</v>
      </c>
      <c r="AX208" s="13" t="s">
        <v>84</v>
      </c>
      <c r="AY208" s="213" t="s">
        <v>155</v>
      </c>
    </row>
    <row r="209" spans="1:65" s="2" customFormat="1" ht="24.15" customHeight="1">
      <c r="A209" s="35"/>
      <c r="B209" s="36"/>
      <c r="C209" s="188" t="s">
        <v>358</v>
      </c>
      <c r="D209" s="188" t="s">
        <v>157</v>
      </c>
      <c r="E209" s="189" t="s">
        <v>901</v>
      </c>
      <c r="F209" s="190" t="s">
        <v>1062</v>
      </c>
      <c r="G209" s="191" t="s">
        <v>160</v>
      </c>
      <c r="H209" s="192">
        <v>34.402</v>
      </c>
      <c r="I209" s="193"/>
      <c r="J209" s="194">
        <f>ROUND(I209*H209,2)</f>
        <v>0</v>
      </c>
      <c r="K209" s="195"/>
      <c r="L209" s="40"/>
      <c r="M209" s="196" t="s">
        <v>1</v>
      </c>
      <c r="N209" s="197" t="s">
        <v>41</v>
      </c>
      <c r="O209" s="72"/>
      <c r="P209" s="198">
        <f>O209*H209</f>
        <v>0</v>
      </c>
      <c r="Q209" s="198">
        <v>0</v>
      </c>
      <c r="R209" s="198">
        <f>Q209*H209</f>
        <v>0</v>
      </c>
      <c r="S209" s="198">
        <v>0</v>
      </c>
      <c r="T209" s="199">
        <f>S209*H209</f>
        <v>0</v>
      </c>
      <c r="U209" s="35"/>
      <c r="V209" s="35"/>
      <c r="W209" s="35"/>
      <c r="X209" s="35"/>
      <c r="Y209" s="35"/>
      <c r="Z209" s="35"/>
      <c r="AA209" s="35"/>
      <c r="AB209" s="35"/>
      <c r="AC209" s="35"/>
      <c r="AD209" s="35"/>
      <c r="AE209" s="35"/>
      <c r="AR209" s="200" t="s">
        <v>255</v>
      </c>
      <c r="AT209" s="200" t="s">
        <v>157</v>
      </c>
      <c r="AU209" s="200" t="s">
        <v>86</v>
      </c>
      <c r="AY209" s="18" t="s">
        <v>155</v>
      </c>
      <c r="BE209" s="201">
        <f>IF(N209="základní",J209,0)</f>
        <v>0</v>
      </c>
      <c r="BF209" s="201">
        <f>IF(N209="snížená",J209,0)</f>
        <v>0</v>
      </c>
      <c r="BG209" s="201">
        <f>IF(N209="zákl. přenesená",J209,0)</f>
        <v>0</v>
      </c>
      <c r="BH209" s="201">
        <f>IF(N209="sníž. přenesená",J209,0)</f>
        <v>0</v>
      </c>
      <c r="BI209" s="201">
        <f>IF(N209="nulová",J209,0)</f>
        <v>0</v>
      </c>
      <c r="BJ209" s="18" t="s">
        <v>84</v>
      </c>
      <c r="BK209" s="201">
        <f>ROUND(I209*H209,2)</f>
        <v>0</v>
      </c>
      <c r="BL209" s="18" t="s">
        <v>255</v>
      </c>
      <c r="BM209" s="200" t="s">
        <v>1063</v>
      </c>
    </row>
    <row r="210" spans="2:51" s="13" customFormat="1" ht="12">
      <c r="B210" s="202"/>
      <c r="C210" s="203"/>
      <c r="D210" s="204" t="s">
        <v>163</v>
      </c>
      <c r="E210" s="205" t="s">
        <v>1</v>
      </c>
      <c r="F210" s="206" t="s">
        <v>1061</v>
      </c>
      <c r="G210" s="203"/>
      <c r="H210" s="207">
        <v>34.402</v>
      </c>
      <c r="I210" s="208"/>
      <c r="J210" s="203"/>
      <c r="K210" s="203"/>
      <c r="L210" s="209"/>
      <c r="M210" s="210"/>
      <c r="N210" s="211"/>
      <c r="O210" s="211"/>
      <c r="P210" s="211"/>
      <c r="Q210" s="211"/>
      <c r="R210" s="211"/>
      <c r="S210" s="211"/>
      <c r="T210" s="212"/>
      <c r="AT210" s="213" t="s">
        <v>163</v>
      </c>
      <c r="AU210" s="213" t="s">
        <v>86</v>
      </c>
      <c r="AV210" s="13" t="s">
        <v>86</v>
      </c>
      <c r="AW210" s="13" t="s">
        <v>32</v>
      </c>
      <c r="AX210" s="13" t="s">
        <v>84</v>
      </c>
      <c r="AY210" s="213" t="s">
        <v>155</v>
      </c>
    </row>
    <row r="211" spans="1:65" s="2" customFormat="1" ht="16.5" customHeight="1">
      <c r="A211" s="35"/>
      <c r="B211" s="36"/>
      <c r="C211" s="188" t="s">
        <v>364</v>
      </c>
      <c r="D211" s="188" t="s">
        <v>157</v>
      </c>
      <c r="E211" s="189" t="s">
        <v>825</v>
      </c>
      <c r="F211" s="190" t="s">
        <v>826</v>
      </c>
      <c r="G211" s="191" t="s">
        <v>300</v>
      </c>
      <c r="H211" s="192">
        <v>1</v>
      </c>
      <c r="I211" s="193"/>
      <c r="J211" s="194">
        <f>ROUND(I211*H211,2)</f>
        <v>0</v>
      </c>
      <c r="K211" s="195"/>
      <c r="L211" s="40"/>
      <c r="M211" s="196" t="s">
        <v>1</v>
      </c>
      <c r="N211" s="197" t="s">
        <v>41</v>
      </c>
      <c r="O211" s="72"/>
      <c r="P211" s="198">
        <f>O211*H211</f>
        <v>0</v>
      </c>
      <c r="Q211" s="198">
        <v>0</v>
      </c>
      <c r="R211" s="198">
        <f>Q211*H211</f>
        <v>0</v>
      </c>
      <c r="S211" s="198">
        <v>0</v>
      </c>
      <c r="T211" s="199">
        <f>S211*H211</f>
        <v>0</v>
      </c>
      <c r="U211" s="35"/>
      <c r="V211" s="35"/>
      <c r="W211" s="35"/>
      <c r="X211" s="35"/>
      <c r="Y211" s="35"/>
      <c r="Z211" s="35"/>
      <c r="AA211" s="35"/>
      <c r="AB211" s="35"/>
      <c r="AC211" s="35"/>
      <c r="AD211" s="35"/>
      <c r="AE211" s="35"/>
      <c r="AR211" s="200" t="s">
        <v>255</v>
      </c>
      <c r="AT211" s="200" t="s">
        <v>157</v>
      </c>
      <c r="AU211" s="200" t="s">
        <v>86</v>
      </c>
      <c r="AY211" s="18" t="s">
        <v>155</v>
      </c>
      <c r="BE211" s="201">
        <f>IF(N211="základní",J211,0)</f>
        <v>0</v>
      </c>
      <c r="BF211" s="201">
        <f>IF(N211="snížená",J211,0)</f>
        <v>0</v>
      </c>
      <c r="BG211" s="201">
        <f>IF(N211="zákl. přenesená",J211,0)</f>
        <v>0</v>
      </c>
      <c r="BH211" s="201">
        <f>IF(N211="sníž. přenesená",J211,0)</f>
        <v>0</v>
      </c>
      <c r="BI211" s="201">
        <f>IF(N211="nulová",J211,0)</f>
        <v>0</v>
      </c>
      <c r="BJ211" s="18" t="s">
        <v>84</v>
      </c>
      <c r="BK211" s="201">
        <f>ROUND(I211*H211,2)</f>
        <v>0</v>
      </c>
      <c r="BL211" s="18" t="s">
        <v>255</v>
      </c>
      <c r="BM211" s="200" t="s">
        <v>1064</v>
      </c>
    </row>
    <row r="212" spans="1:65" s="2" customFormat="1" ht="24.15" customHeight="1">
      <c r="A212" s="35"/>
      <c r="B212" s="36"/>
      <c r="C212" s="188" t="s">
        <v>373</v>
      </c>
      <c r="D212" s="188" t="s">
        <v>157</v>
      </c>
      <c r="E212" s="189" t="s">
        <v>836</v>
      </c>
      <c r="F212" s="190" t="s">
        <v>837</v>
      </c>
      <c r="G212" s="191" t="s">
        <v>382</v>
      </c>
      <c r="H212" s="246"/>
      <c r="I212" s="193"/>
      <c r="J212" s="194">
        <f>ROUND(I212*H212,2)</f>
        <v>0</v>
      </c>
      <c r="K212" s="195"/>
      <c r="L212" s="40"/>
      <c r="M212" s="196" t="s">
        <v>1</v>
      </c>
      <c r="N212" s="197" t="s">
        <v>41</v>
      </c>
      <c r="O212" s="72"/>
      <c r="P212" s="198">
        <f>O212*H212</f>
        <v>0</v>
      </c>
      <c r="Q212" s="198">
        <v>0</v>
      </c>
      <c r="R212" s="198">
        <f>Q212*H212</f>
        <v>0</v>
      </c>
      <c r="S212" s="198">
        <v>0</v>
      </c>
      <c r="T212" s="199">
        <f>S212*H212</f>
        <v>0</v>
      </c>
      <c r="U212" s="35"/>
      <c r="V212" s="35"/>
      <c r="W212" s="35"/>
      <c r="X212" s="35"/>
      <c r="Y212" s="35"/>
      <c r="Z212" s="35"/>
      <c r="AA212" s="35"/>
      <c r="AB212" s="35"/>
      <c r="AC212" s="35"/>
      <c r="AD212" s="35"/>
      <c r="AE212" s="35"/>
      <c r="AR212" s="200" t="s">
        <v>255</v>
      </c>
      <c r="AT212" s="200" t="s">
        <v>157</v>
      </c>
      <c r="AU212" s="200" t="s">
        <v>86</v>
      </c>
      <c r="AY212" s="18" t="s">
        <v>155</v>
      </c>
      <c r="BE212" s="201">
        <f>IF(N212="základní",J212,0)</f>
        <v>0</v>
      </c>
      <c r="BF212" s="201">
        <f>IF(N212="snížená",J212,0)</f>
        <v>0</v>
      </c>
      <c r="BG212" s="201">
        <f>IF(N212="zákl. přenesená",J212,0)</f>
        <v>0</v>
      </c>
      <c r="BH212" s="201">
        <f>IF(N212="sníž. přenesená",J212,0)</f>
        <v>0</v>
      </c>
      <c r="BI212" s="201">
        <f>IF(N212="nulová",J212,0)</f>
        <v>0</v>
      </c>
      <c r="BJ212" s="18" t="s">
        <v>84</v>
      </c>
      <c r="BK212" s="201">
        <f>ROUND(I212*H212,2)</f>
        <v>0</v>
      </c>
      <c r="BL212" s="18" t="s">
        <v>255</v>
      </c>
      <c r="BM212" s="200" t="s">
        <v>1065</v>
      </c>
    </row>
    <row r="213" spans="2:63" s="12" customFormat="1" ht="22.8" customHeight="1">
      <c r="B213" s="172"/>
      <c r="C213" s="173"/>
      <c r="D213" s="174" t="s">
        <v>75</v>
      </c>
      <c r="E213" s="186" t="s">
        <v>839</v>
      </c>
      <c r="F213" s="186" t="s">
        <v>840</v>
      </c>
      <c r="G213" s="173"/>
      <c r="H213" s="173"/>
      <c r="I213" s="176"/>
      <c r="J213" s="187">
        <f>BK213</f>
        <v>0</v>
      </c>
      <c r="K213" s="173"/>
      <c r="L213" s="178"/>
      <c r="M213" s="179"/>
      <c r="N213" s="180"/>
      <c r="O213" s="180"/>
      <c r="P213" s="181">
        <f>SUM(P214:P220)</f>
        <v>0</v>
      </c>
      <c r="Q213" s="180"/>
      <c r="R213" s="181">
        <f>SUM(R214:R220)</f>
        <v>0</v>
      </c>
      <c r="S213" s="180"/>
      <c r="T213" s="182">
        <f>SUM(T214:T220)</f>
        <v>0</v>
      </c>
      <c r="AR213" s="183" t="s">
        <v>86</v>
      </c>
      <c r="AT213" s="184" t="s">
        <v>75</v>
      </c>
      <c r="AU213" s="184" t="s">
        <v>84</v>
      </c>
      <c r="AY213" s="183" t="s">
        <v>155</v>
      </c>
      <c r="BK213" s="185">
        <f>SUM(BK214:BK220)</f>
        <v>0</v>
      </c>
    </row>
    <row r="214" spans="1:65" s="2" customFormat="1" ht="37.8" customHeight="1">
      <c r="A214" s="35"/>
      <c r="B214" s="36"/>
      <c r="C214" s="188" t="s">
        <v>380</v>
      </c>
      <c r="D214" s="188" t="s">
        <v>157</v>
      </c>
      <c r="E214" s="189" t="s">
        <v>942</v>
      </c>
      <c r="F214" s="190" t="s">
        <v>1066</v>
      </c>
      <c r="G214" s="191" t="s">
        <v>292</v>
      </c>
      <c r="H214" s="192">
        <v>1</v>
      </c>
      <c r="I214" s="193"/>
      <c r="J214" s="194">
        <f aca="true" t="shared" si="10" ref="J214:J220">ROUND(I214*H214,2)</f>
        <v>0</v>
      </c>
      <c r="K214" s="195"/>
      <c r="L214" s="40"/>
      <c r="M214" s="196" t="s">
        <v>1</v>
      </c>
      <c r="N214" s="197" t="s">
        <v>41</v>
      </c>
      <c r="O214" s="72"/>
      <c r="P214" s="198">
        <f aca="true" t="shared" si="11" ref="P214:P220">O214*H214</f>
        <v>0</v>
      </c>
      <c r="Q214" s="198">
        <v>0</v>
      </c>
      <c r="R214" s="198">
        <f aca="true" t="shared" si="12" ref="R214:R220">Q214*H214</f>
        <v>0</v>
      </c>
      <c r="S214" s="198">
        <v>0</v>
      </c>
      <c r="T214" s="199">
        <f aca="true" t="shared" si="13" ref="T214:T220">S214*H214</f>
        <v>0</v>
      </c>
      <c r="U214" s="35"/>
      <c r="V214" s="35"/>
      <c r="W214" s="35"/>
      <c r="X214" s="35"/>
      <c r="Y214" s="35"/>
      <c r="Z214" s="35"/>
      <c r="AA214" s="35"/>
      <c r="AB214" s="35"/>
      <c r="AC214" s="35"/>
      <c r="AD214" s="35"/>
      <c r="AE214" s="35"/>
      <c r="AR214" s="200" t="s">
        <v>255</v>
      </c>
      <c r="AT214" s="200" t="s">
        <v>157</v>
      </c>
      <c r="AU214" s="200" t="s">
        <v>86</v>
      </c>
      <c r="AY214" s="18" t="s">
        <v>155</v>
      </c>
      <c r="BE214" s="201">
        <f aca="true" t="shared" si="14" ref="BE214:BE220">IF(N214="základní",J214,0)</f>
        <v>0</v>
      </c>
      <c r="BF214" s="201">
        <f aca="true" t="shared" si="15" ref="BF214:BF220">IF(N214="snížená",J214,0)</f>
        <v>0</v>
      </c>
      <c r="BG214" s="201">
        <f aca="true" t="shared" si="16" ref="BG214:BG220">IF(N214="zákl. přenesená",J214,0)</f>
        <v>0</v>
      </c>
      <c r="BH214" s="201">
        <f aca="true" t="shared" si="17" ref="BH214:BH220">IF(N214="sníž. přenesená",J214,0)</f>
        <v>0</v>
      </c>
      <c r="BI214" s="201">
        <f aca="true" t="shared" si="18" ref="BI214:BI220">IF(N214="nulová",J214,0)</f>
        <v>0</v>
      </c>
      <c r="BJ214" s="18" t="s">
        <v>84</v>
      </c>
      <c r="BK214" s="201">
        <f aca="true" t="shared" si="19" ref="BK214:BK220">ROUND(I214*H214,2)</f>
        <v>0</v>
      </c>
      <c r="BL214" s="18" t="s">
        <v>255</v>
      </c>
      <c r="BM214" s="200" t="s">
        <v>1067</v>
      </c>
    </row>
    <row r="215" spans="1:65" s="2" customFormat="1" ht="24.15" customHeight="1">
      <c r="A215" s="35"/>
      <c r="B215" s="36"/>
      <c r="C215" s="188" t="s">
        <v>386</v>
      </c>
      <c r="D215" s="188" t="s">
        <v>157</v>
      </c>
      <c r="E215" s="189" t="s">
        <v>1068</v>
      </c>
      <c r="F215" s="190" t="s">
        <v>1069</v>
      </c>
      <c r="G215" s="191" t="s">
        <v>300</v>
      </c>
      <c r="H215" s="192">
        <v>1</v>
      </c>
      <c r="I215" s="193"/>
      <c r="J215" s="194">
        <f t="shared" si="10"/>
        <v>0</v>
      </c>
      <c r="K215" s="195"/>
      <c r="L215" s="40"/>
      <c r="M215" s="196" t="s">
        <v>1</v>
      </c>
      <c r="N215" s="197" t="s">
        <v>41</v>
      </c>
      <c r="O215" s="72"/>
      <c r="P215" s="198">
        <f t="shared" si="11"/>
        <v>0</v>
      </c>
      <c r="Q215" s="198">
        <v>0</v>
      </c>
      <c r="R215" s="198">
        <f t="shared" si="12"/>
        <v>0</v>
      </c>
      <c r="S215" s="198">
        <v>0</v>
      </c>
      <c r="T215" s="199">
        <f t="shared" si="13"/>
        <v>0</v>
      </c>
      <c r="U215" s="35"/>
      <c r="V215" s="35"/>
      <c r="W215" s="35"/>
      <c r="X215" s="35"/>
      <c r="Y215" s="35"/>
      <c r="Z215" s="35"/>
      <c r="AA215" s="35"/>
      <c r="AB215" s="35"/>
      <c r="AC215" s="35"/>
      <c r="AD215" s="35"/>
      <c r="AE215" s="35"/>
      <c r="AR215" s="200" t="s">
        <v>255</v>
      </c>
      <c r="AT215" s="200" t="s">
        <v>157</v>
      </c>
      <c r="AU215" s="200" t="s">
        <v>86</v>
      </c>
      <c r="AY215" s="18" t="s">
        <v>155</v>
      </c>
      <c r="BE215" s="201">
        <f t="shared" si="14"/>
        <v>0</v>
      </c>
      <c r="BF215" s="201">
        <f t="shared" si="15"/>
        <v>0</v>
      </c>
      <c r="BG215" s="201">
        <f t="shared" si="16"/>
        <v>0</v>
      </c>
      <c r="BH215" s="201">
        <f t="shared" si="17"/>
        <v>0</v>
      </c>
      <c r="BI215" s="201">
        <f t="shared" si="18"/>
        <v>0</v>
      </c>
      <c r="BJ215" s="18" t="s">
        <v>84</v>
      </c>
      <c r="BK215" s="201">
        <f t="shared" si="19"/>
        <v>0</v>
      </c>
      <c r="BL215" s="18" t="s">
        <v>255</v>
      </c>
      <c r="BM215" s="200" t="s">
        <v>1070</v>
      </c>
    </row>
    <row r="216" spans="1:65" s="2" customFormat="1" ht="16.5" customHeight="1">
      <c r="A216" s="35"/>
      <c r="B216" s="36"/>
      <c r="C216" s="188" t="s">
        <v>391</v>
      </c>
      <c r="D216" s="188" t="s">
        <v>157</v>
      </c>
      <c r="E216" s="189" t="s">
        <v>1071</v>
      </c>
      <c r="F216" s="190" t="s">
        <v>1072</v>
      </c>
      <c r="G216" s="191" t="s">
        <v>300</v>
      </c>
      <c r="H216" s="192">
        <v>17</v>
      </c>
      <c r="I216" s="193"/>
      <c r="J216" s="194">
        <f t="shared" si="10"/>
        <v>0</v>
      </c>
      <c r="K216" s="195"/>
      <c r="L216" s="40"/>
      <c r="M216" s="196" t="s">
        <v>1</v>
      </c>
      <c r="N216" s="197" t="s">
        <v>41</v>
      </c>
      <c r="O216" s="72"/>
      <c r="P216" s="198">
        <f t="shared" si="11"/>
        <v>0</v>
      </c>
      <c r="Q216" s="198">
        <v>0</v>
      </c>
      <c r="R216" s="198">
        <f t="shared" si="12"/>
        <v>0</v>
      </c>
      <c r="S216" s="198">
        <v>0</v>
      </c>
      <c r="T216" s="199">
        <f t="shared" si="13"/>
        <v>0</v>
      </c>
      <c r="U216" s="35"/>
      <c r="V216" s="35"/>
      <c r="W216" s="35"/>
      <c r="X216" s="35"/>
      <c r="Y216" s="35"/>
      <c r="Z216" s="35"/>
      <c r="AA216" s="35"/>
      <c r="AB216" s="35"/>
      <c r="AC216" s="35"/>
      <c r="AD216" s="35"/>
      <c r="AE216" s="35"/>
      <c r="AR216" s="200" t="s">
        <v>255</v>
      </c>
      <c r="AT216" s="200" t="s">
        <v>157</v>
      </c>
      <c r="AU216" s="200" t="s">
        <v>86</v>
      </c>
      <c r="AY216" s="18" t="s">
        <v>155</v>
      </c>
      <c r="BE216" s="201">
        <f t="shared" si="14"/>
        <v>0</v>
      </c>
      <c r="BF216" s="201">
        <f t="shared" si="15"/>
        <v>0</v>
      </c>
      <c r="BG216" s="201">
        <f t="shared" si="16"/>
        <v>0</v>
      </c>
      <c r="BH216" s="201">
        <f t="shared" si="17"/>
        <v>0</v>
      </c>
      <c r="BI216" s="201">
        <f t="shared" si="18"/>
        <v>0</v>
      </c>
      <c r="BJ216" s="18" t="s">
        <v>84</v>
      </c>
      <c r="BK216" s="201">
        <f t="shared" si="19"/>
        <v>0</v>
      </c>
      <c r="BL216" s="18" t="s">
        <v>255</v>
      </c>
      <c r="BM216" s="200" t="s">
        <v>1073</v>
      </c>
    </row>
    <row r="217" spans="1:65" s="2" customFormat="1" ht="24.15" customHeight="1">
      <c r="A217" s="35"/>
      <c r="B217" s="36"/>
      <c r="C217" s="188" t="s">
        <v>317</v>
      </c>
      <c r="D217" s="188" t="s">
        <v>157</v>
      </c>
      <c r="E217" s="189" t="s">
        <v>1074</v>
      </c>
      <c r="F217" s="190" t="s">
        <v>1075</v>
      </c>
      <c r="G217" s="191" t="s">
        <v>292</v>
      </c>
      <c r="H217" s="192">
        <v>2</v>
      </c>
      <c r="I217" s="193"/>
      <c r="J217" s="194">
        <f t="shared" si="10"/>
        <v>0</v>
      </c>
      <c r="K217" s="195"/>
      <c r="L217" s="40"/>
      <c r="M217" s="196" t="s">
        <v>1</v>
      </c>
      <c r="N217" s="197" t="s">
        <v>41</v>
      </c>
      <c r="O217" s="72"/>
      <c r="P217" s="198">
        <f t="shared" si="11"/>
        <v>0</v>
      </c>
      <c r="Q217" s="198">
        <v>0</v>
      </c>
      <c r="R217" s="198">
        <f t="shared" si="12"/>
        <v>0</v>
      </c>
      <c r="S217" s="198">
        <v>0</v>
      </c>
      <c r="T217" s="199">
        <f t="shared" si="13"/>
        <v>0</v>
      </c>
      <c r="U217" s="35"/>
      <c r="V217" s="35"/>
      <c r="W217" s="35"/>
      <c r="X217" s="35"/>
      <c r="Y217" s="35"/>
      <c r="Z217" s="35"/>
      <c r="AA217" s="35"/>
      <c r="AB217" s="35"/>
      <c r="AC217" s="35"/>
      <c r="AD217" s="35"/>
      <c r="AE217" s="35"/>
      <c r="AR217" s="200" t="s">
        <v>255</v>
      </c>
      <c r="AT217" s="200" t="s">
        <v>157</v>
      </c>
      <c r="AU217" s="200" t="s">
        <v>86</v>
      </c>
      <c r="AY217" s="18" t="s">
        <v>155</v>
      </c>
      <c r="BE217" s="201">
        <f t="shared" si="14"/>
        <v>0</v>
      </c>
      <c r="BF217" s="201">
        <f t="shared" si="15"/>
        <v>0</v>
      </c>
      <c r="BG217" s="201">
        <f t="shared" si="16"/>
        <v>0</v>
      </c>
      <c r="BH217" s="201">
        <f t="shared" si="17"/>
        <v>0</v>
      </c>
      <c r="BI217" s="201">
        <f t="shared" si="18"/>
        <v>0</v>
      </c>
      <c r="BJ217" s="18" t="s">
        <v>84</v>
      </c>
      <c r="BK217" s="201">
        <f t="shared" si="19"/>
        <v>0</v>
      </c>
      <c r="BL217" s="18" t="s">
        <v>255</v>
      </c>
      <c r="BM217" s="200" t="s">
        <v>1076</v>
      </c>
    </row>
    <row r="218" spans="1:65" s="2" customFormat="1" ht="24.15" customHeight="1">
      <c r="A218" s="35"/>
      <c r="B218" s="36"/>
      <c r="C218" s="188" t="s">
        <v>609</v>
      </c>
      <c r="D218" s="188" t="s">
        <v>157</v>
      </c>
      <c r="E218" s="189" t="s">
        <v>948</v>
      </c>
      <c r="F218" s="190" t="s">
        <v>949</v>
      </c>
      <c r="G218" s="191" t="s">
        <v>292</v>
      </c>
      <c r="H218" s="192">
        <v>1</v>
      </c>
      <c r="I218" s="193"/>
      <c r="J218" s="194">
        <f t="shared" si="10"/>
        <v>0</v>
      </c>
      <c r="K218" s="195"/>
      <c r="L218" s="40"/>
      <c r="M218" s="196" t="s">
        <v>1</v>
      </c>
      <c r="N218" s="197" t="s">
        <v>41</v>
      </c>
      <c r="O218" s="72"/>
      <c r="P218" s="198">
        <f t="shared" si="11"/>
        <v>0</v>
      </c>
      <c r="Q218" s="198">
        <v>0</v>
      </c>
      <c r="R218" s="198">
        <f t="shared" si="12"/>
        <v>0</v>
      </c>
      <c r="S218" s="198">
        <v>0</v>
      </c>
      <c r="T218" s="199">
        <f t="shared" si="13"/>
        <v>0</v>
      </c>
      <c r="U218" s="35"/>
      <c r="V218" s="35"/>
      <c r="W218" s="35"/>
      <c r="X218" s="35"/>
      <c r="Y218" s="35"/>
      <c r="Z218" s="35"/>
      <c r="AA218" s="35"/>
      <c r="AB218" s="35"/>
      <c r="AC218" s="35"/>
      <c r="AD218" s="35"/>
      <c r="AE218" s="35"/>
      <c r="AR218" s="200" t="s">
        <v>255</v>
      </c>
      <c r="AT218" s="200" t="s">
        <v>157</v>
      </c>
      <c r="AU218" s="200" t="s">
        <v>86</v>
      </c>
      <c r="AY218" s="18" t="s">
        <v>155</v>
      </c>
      <c r="BE218" s="201">
        <f t="shared" si="14"/>
        <v>0</v>
      </c>
      <c r="BF218" s="201">
        <f t="shared" si="15"/>
        <v>0</v>
      </c>
      <c r="BG218" s="201">
        <f t="shared" si="16"/>
        <v>0</v>
      </c>
      <c r="BH218" s="201">
        <f t="shared" si="17"/>
        <v>0</v>
      </c>
      <c r="BI218" s="201">
        <f t="shared" si="18"/>
        <v>0</v>
      </c>
      <c r="BJ218" s="18" t="s">
        <v>84</v>
      </c>
      <c r="BK218" s="201">
        <f t="shared" si="19"/>
        <v>0</v>
      </c>
      <c r="BL218" s="18" t="s">
        <v>255</v>
      </c>
      <c r="BM218" s="200" t="s">
        <v>1077</v>
      </c>
    </row>
    <row r="219" spans="1:65" s="2" customFormat="1" ht="16.5" customHeight="1">
      <c r="A219" s="35"/>
      <c r="B219" s="36"/>
      <c r="C219" s="188" t="s">
        <v>613</v>
      </c>
      <c r="D219" s="188" t="s">
        <v>157</v>
      </c>
      <c r="E219" s="189" t="s">
        <v>859</v>
      </c>
      <c r="F219" s="190" t="s">
        <v>951</v>
      </c>
      <c r="G219" s="191" t="s">
        <v>300</v>
      </c>
      <c r="H219" s="192">
        <v>1</v>
      </c>
      <c r="I219" s="193"/>
      <c r="J219" s="194">
        <f t="shared" si="10"/>
        <v>0</v>
      </c>
      <c r="K219" s="195"/>
      <c r="L219" s="40"/>
      <c r="M219" s="196" t="s">
        <v>1</v>
      </c>
      <c r="N219" s="197" t="s">
        <v>41</v>
      </c>
      <c r="O219" s="72"/>
      <c r="P219" s="198">
        <f t="shared" si="11"/>
        <v>0</v>
      </c>
      <c r="Q219" s="198">
        <v>0</v>
      </c>
      <c r="R219" s="198">
        <f t="shared" si="12"/>
        <v>0</v>
      </c>
      <c r="S219" s="198">
        <v>0</v>
      </c>
      <c r="T219" s="199">
        <f t="shared" si="13"/>
        <v>0</v>
      </c>
      <c r="U219" s="35"/>
      <c r="V219" s="35"/>
      <c r="W219" s="35"/>
      <c r="X219" s="35"/>
      <c r="Y219" s="35"/>
      <c r="Z219" s="35"/>
      <c r="AA219" s="35"/>
      <c r="AB219" s="35"/>
      <c r="AC219" s="35"/>
      <c r="AD219" s="35"/>
      <c r="AE219" s="35"/>
      <c r="AR219" s="200" t="s">
        <v>255</v>
      </c>
      <c r="AT219" s="200" t="s">
        <v>157</v>
      </c>
      <c r="AU219" s="200" t="s">
        <v>86</v>
      </c>
      <c r="AY219" s="18" t="s">
        <v>155</v>
      </c>
      <c r="BE219" s="201">
        <f t="shared" si="14"/>
        <v>0</v>
      </c>
      <c r="BF219" s="201">
        <f t="shared" si="15"/>
        <v>0</v>
      </c>
      <c r="BG219" s="201">
        <f t="shared" si="16"/>
        <v>0</v>
      </c>
      <c r="BH219" s="201">
        <f t="shared" si="17"/>
        <v>0</v>
      </c>
      <c r="BI219" s="201">
        <f t="shared" si="18"/>
        <v>0</v>
      </c>
      <c r="BJ219" s="18" t="s">
        <v>84</v>
      </c>
      <c r="BK219" s="201">
        <f t="shared" si="19"/>
        <v>0</v>
      </c>
      <c r="BL219" s="18" t="s">
        <v>255</v>
      </c>
      <c r="BM219" s="200" t="s">
        <v>1078</v>
      </c>
    </row>
    <row r="220" spans="1:65" s="2" customFormat="1" ht="16.5" customHeight="1">
      <c r="A220" s="35"/>
      <c r="B220" s="36"/>
      <c r="C220" s="188" t="s">
        <v>619</v>
      </c>
      <c r="D220" s="188" t="s">
        <v>157</v>
      </c>
      <c r="E220" s="189" t="s">
        <v>862</v>
      </c>
      <c r="F220" s="190" t="s">
        <v>863</v>
      </c>
      <c r="G220" s="191" t="s">
        <v>300</v>
      </c>
      <c r="H220" s="192">
        <v>1</v>
      </c>
      <c r="I220" s="193"/>
      <c r="J220" s="194">
        <f t="shared" si="10"/>
        <v>0</v>
      </c>
      <c r="K220" s="195"/>
      <c r="L220" s="40"/>
      <c r="M220" s="196" t="s">
        <v>1</v>
      </c>
      <c r="N220" s="197" t="s">
        <v>41</v>
      </c>
      <c r="O220" s="72"/>
      <c r="P220" s="198">
        <f t="shared" si="11"/>
        <v>0</v>
      </c>
      <c r="Q220" s="198">
        <v>0</v>
      </c>
      <c r="R220" s="198">
        <f t="shared" si="12"/>
        <v>0</v>
      </c>
      <c r="S220" s="198">
        <v>0</v>
      </c>
      <c r="T220" s="199">
        <f t="shared" si="13"/>
        <v>0</v>
      </c>
      <c r="U220" s="35"/>
      <c r="V220" s="35"/>
      <c r="W220" s="35"/>
      <c r="X220" s="35"/>
      <c r="Y220" s="35"/>
      <c r="Z220" s="35"/>
      <c r="AA220" s="35"/>
      <c r="AB220" s="35"/>
      <c r="AC220" s="35"/>
      <c r="AD220" s="35"/>
      <c r="AE220" s="35"/>
      <c r="AR220" s="200" t="s">
        <v>255</v>
      </c>
      <c r="AT220" s="200" t="s">
        <v>157</v>
      </c>
      <c r="AU220" s="200" t="s">
        <v>86</v>
      </c>
      <c r="AY220" s="18" t="s">
        <v>155</v>
      </c>
      <c r="BE220" s="201">
        <f t="shared" si="14"/>
        <v>0</v>
      </c>
      <c r="BF220" s="201">
        <f t="shared" si="15"/>
        <v>0</v>
      </c>
      <c r="BG220" s="201">
        <f t="shared" si="16"/>
        <v>0</v>
      </c>
      <c r="BH220" s="201">
        <f t="shared" si="17"/>
        <v>0</v>
      </c>
      <c r="BI220" s="201">
        <f t="shared" si="18"/>
        <v>0</v>
      </c>
      <c r="BJ220" s="18" t="s">
        <v>84</v>
      </c>
      <c r="BK220" s="201">
        <f t="shared" si="19"/>
        <v>0</v>
      </c>
      <c r="BL220" s="18" t="s">
        <v>255</v>
      </c>
      <c r="BM220" s="200" t="s">
        <v>1079</v>
      </c>
    </row>
    <row r="221" spans="2:63" s="12" customFormat="1" ht="25.95" customHeight="1">
      <c r="B221" s="172"/>
      <c r="C221" s="173"/>
      <c r="D221" s="174" t="s">
        <v>75</v>
      </c>
      <c r="E221" s="175" t="s">
        <v>369</v>
      </c>
      <c r="F221" s="175" t="s">
        <v>370</v>
      </c>
      <c r="G221" s="173"/>
      <c r="H221" s="173"/>
      <c r="I221" s="176"/>
      <c r="J221" s="177">
        <f>BK221</f>
        <v>0</v>
      </c>
      <c r="K221" s="173"/>
      <c r="L221" s="178"/>
      <c r="M221" s="179"/>
      <c r="N221" s="180"/>
      <c r="O221" s="180"/>
      <c r="P221" s="181">
        <f>P222+P224+P226+P228</f>
        <v>0</v>
      </c>
      <c r="Q221" s="180"/>
      <c r="R221" s="181">
        <f>R222+R224+R226+R228</f>
        <v>0</v>
      </c>
      <c r="S221" s="180"/>
      <c r="T221" s="182">
        <f>T222+T224+T226+T228</f>
        <v>0</v>
      </c>
      <c r="AR221" s="183" t="s">
        <v>178</v>
      </c>
      <c r="AT221" s="184" t="s">
        <v>75</v>
      </c>
      <c r="AU221" s="184" t="s">
        <v>76</v>
      </c>
      <c r="AY221" s="183" t="s">
        <v>155</v>
      </c>
      <c r="BK221" s="185">
        <f>BK222+BK224+BK226+BK228</f>
        <v>0</v>
      </c>
    </row>
    <row r="222" spans="2:63" s="12" customFormat="1" ht="22.8" customHeight="1">
      <c r="B222" s="172"/>
      <c r="C222" s="173"/>
      <c r="D222" s="174" t="s">
        <v>75</v>
      </c>
      <c r="E222" s="186" t="s">
        <v>371</v>
      </c>
      <c r="F222" s="186" t="s">
        <v>372</v>
      </c>
      <c r="G222" s="173"/>
      <c r="H222" s="173"/>
      <c r="I222" s="176"/>
      <c r="J222" s="187">
        <f>BK222</f>
        <v>0</v>
      </c>
      <c r="K222" s="173"/>
      <c r="L222" s="178"/>
      <c r="M222" s="179"/>
      <c r="N222" s="180"/>
      <c r="O222" s="180"/>
      <c r="P222" s="181">
        <f>P223</f>
        <v>0</v>
      </c>
      <c r="Q222" s="180"/>
      <c r="R222" s="181">
        <f>R223</f>
        <v>0</v>
      </c>
      <c r="S222" s="180"/>
      <c r="T222" s="182">
        <f>T223</f>
        <v>0</v>
      </c>
      <c r="AR222" s="183" t="s">
        <v>178</v>
      </c>
      <c r="AT222" s="184" t="s">
        <v>75</v>
      </c>
      <c r="AU222" s="184" t="s">
        <v>84</v>
      </c>
      <c r="AY222" s="183" t="s">
        <v>155</v>
      </c>
      <c r="BK222" s="185">
        <f>BK223</f>
        <v>0</v>
      </c>
    </row>
    <row r="223" spans="1:65" s="2" customFormat="1" ht="16.5" customHeight="1">
      <c r="A223" s="35"/>
      <c r="B223" s="36"/>
      <c r="C223" s="188" t="s">
        <v>625</v>
      </c>
      <c r="D223" s="188" t="s">
        <v>157</v>
      </c>
      <c r="E223" s="189" t="s">
        <v>374</v>
      </c>
      <c r="F223" s="190" t="s">
        <v>375</v>
      </c>
      <c r="G223" s="191" t="s">
        <v>300</v>
      </c>
      <c r="H223" s="192">
        <v>1</v>
      </c>
      <c r="I223" s="193"/>
      <c r="J223" s="194">
        <f>ROUND(I223*H223,2)</f>
        <v>0</v>
      </c>
      <c r="K223" s="195"/>
      <c r="L223" s="40"/>
      <c r="M223" s="196" t="s">
        <v>1</v>
      </c>
      <c r="N223" s="197" t="s">
        <v>41</v>
      </c>
      <c r="O223" s="72"/>
      <c r="P223" s="198">
        <f>O223*H223</f>
        <v>0</v>
      </c>
      <c r="Q223" s="198">
        <v>0</v>
      </c>
      <c r="R223" s="198">
        <f>Q223*H223</f>
        <v>0</v>
      </c>
      <c r="S223" s="198">
        <v>0</v>
      </c>
      <c r="T223" s="199">
        <f>S223*H223</f>
        <v>0</v>
      </c>
      <c r="U223" s="35"/>
      <c r="V223" s="35"/>
      <c r="W223" s="35"/>
      <c r="X223" s="35"/>
      <c r="Y223" s="35"/>
      <c r="Z223" s="35"/>
      <c r="AA223" s="35"/>
      <c r="AB223" s="35"/>
      <c r="AC223" s="35"/>
      <c r="AD223" s="35"/>
      <c r="AE223" s="35"/>
      <c r="AR223" s="200" t="s">
        <v>376</v>
      </c>
      <c r="AT223" s="200" t="s">
        <v>157</v>
      </c>
      <c r="AU223" s="200" t="s">
        <v>86</v>
      </c>
      <c r="AY223" s="18" t="s">
        <v>155</v>
      </c>
      <c r="BE223" s="201">
        <f>IF(N223="základní",J223,0)</f>
        <v>0</v>
      </c>
      <c r="BF223" s="201">
        <f>IF(N223="snížená",J223,0)</f>
        <v>0</v>
      </c>
      <c r="BG223" s="201">
        <f>IF(N223="zákl. přenesená",J223,0)</f>
        <v>0</v>
      </c>
      <c r="BH223" s="201">
        <f>IF(N223="sníž. přenesená",J223,0)</f>
        <v>0</v>
      </c>
      <c r="BI223" s="201">
        <f>IF(N223="nulová",J223,0)</f>
        <v>0</v>
      </c>
      <c r="BJ223" s="18" t="s">
        <v>84</v>
      </c>
      <c r="BK223" s="201">
        <f>ROUND(I223*H223,2)</f>
        <v>0</v>
      </c>
      <c r="BL223" s="18" t="s">
        <v>376</v>
      </c>
      <c r="BM223" s="200" t="s">
        <v>1080</v>
      </c>
    </row>
    <row r="224" spans="2:63" s="12" customFormat="1" ht="22.8" customHeight="1">
      <c r="B224" s="172"/>
      <c r="C224" s="173"/>
      <c r="D224" s="174" t="s">
        <v>75</v>
      </c>
      <c r="E224" s="186" t="s">
        <v>378</v>
      </c>
      <c r="F224" s="186" t="s">
        <v>379</v>
      </c>
      <c r="G224" s="173"/>
      <c r="H224" s="173"/>
      <c r="I224" s="176"/>
      <c r="J224" s="187">
        <f>BK224</f>
        <v>0</v>
      </c>
      <c r="K224" s="173"/>
      <c r="L224" s="178"/>
      <c r="M224" s="179"/>
      <c r="N224" s="180"/>
      <c r="O224" s="180"/>
      <c r="P224" s="181">
        <f>P225</f>
        <v>0</v>
      </c>
      <c r="Q224" s="180"/>
      <c r="R224" s="181">
        <f>R225</f>
        <v>0</v>
      </c>
      <c r="S224" s="180"/>
      <c r="T224" s="182">
        <f>T225</f>
        <v>0</v>
      </c>
      <c r="AR224" s="183" t="s">
        <v>178</v>
      </c>
      <c r="AT224" s="184" t="s">
        <v>75</v>
      </c>
      <c r="AU224" s="184" t="s">
        <v>84</v>
      </c>
      <c r="AY224" s="183" t="s">
        <v>155</v>
      </c>
      <c r="BK224" s="185">
        <f>BK225</f>
        <v>0</v>
      </c>
    </row>
    <row r="225" spans="1:65" s="2" customFormat="1" ht="16.5" customHeight="1">
      <c r="A225" s="35"/>
      <c r="B225" s="36"/>
      <c r="C225" s="188" t="s">
        <v>630</v>
      </c>
      <c r="D225" s="188" t="s">
        <v>157</v>
      </c>
      <c r="E225" s="189" t="s">
        <v>381</v>
      </c>
      <c r="F225" s="190" t="s">
        <v>379</v>
      </c>
      <c r="G225" s="191" t="s">
        <v>382</v>
      </c>
      <c r="H225" s="246"/>
      <c r="I225" s="193"/>
      <c r="J225" s="194">
        <f>ROUND(I225*H225,2)</f>
        <v>0</v>
      </c>
      <c r="K225" s="195"/>
      <c r="L225" s="40"/>
      <c r="M225" s="196" t="s">
        <v>1</v>
      </c>
      <c r="N225" s="197" t="s">
        <v>41</v>
      </c>
      <c r="O225" s="72"/>
      <c r="P225" s="198">
        <f>O225*H225</f>
        <v>0</v>
      </c>
      <c r="Q225" s="198">
        <v>0</v>
      </c>
      <c r="R225" s="198">
        <f>Q225*H225</f>
        <v>0</v>
      </c>
      <c r="S225" s="198">
        <v>0</v>
      </c>
      <c r="T225" s="199">
        <f>S225*H225</f>
        <v>0</v>
      </c>
      <c r="U225" s="35"/>
      <c r="V225" s="35"/>
      <c r="W225" s="35"/>
      <c r="X225" s="35"/>
      <c r="Y225" s="35"/>
      <c r="Z225" s="35"/>
      <c r="AA225" s="35"/>
      <c r="AB225" s="35"/>
      <c r="AC225" s="35"/>
      <c r="AD225" s="35"/>
      <c r="AE225" s="35"/>
      <c r="AR225" s="200" t="s">
        <v>376</v>
      </c>
      <c r="AT225" s="200" t="s">
        <v>157</v>
      </c>
      <c r="AU225" s="200" t="s">
        <v>86</v>
      </c>
      <c r="AY225" s="18" t="s">
        <v>155</v>
      </c>
      <c r="BE225" s="201">
        <f>IF(N225="základní",J225,0)</f>
        <v>0</v>
      </c>
      <c r="BF225" s="201">
        <f>IF(N225="snížená",J225,0)</f>
        <v>0</v>
      </c>
      <c r="BG225" s="201">
        <f>IF(N225="zákl. přenesená",J225,0)</f>
        <v>0</v>
      </c>
      <c r="BH225" s="201">
        <f>IF(N225="sníž. přenesená",J225,0)</f>
        <v>0</v>
      </c>
      <c r="BI225" s="201">
        <f>IF(N225="nulová",J225,0)</f>
        <v>0</v>
      </c>
      <c r="BJ225" s="18" t="s">
        <v>84</v>
      </c>
      <c r="BK225" s="201">
        <f>ROUND(I225*H225,2)</f>
        <v>0</v>
      </c>
      <c r="BL225" s="18" t="s">
        <v>376</v>
      </c>
      <c r="BM225" s="200" t="s">
        <v>1081</v>
      </c>
    </row>
    <row r="226" spans="2:63" s="12" customFormat="1" ht="22.8" customHeight="1">
      <c r="B226" s="172"/>
      <c r="C226" s="173"/>
      <c r="D226" s="174" t="s">
        <v>75</v>
      </c>
      <c r="E226" s="186" t="s">
        <v>384</v>
      </c>
      <c r="F226" s="186" t="s">
        <v>385</v>
      </c>
      <c r="G226" s="173"/>
      <c r="H226" s="173"/>
      <c r="I226" s="176"/>
      <c r="J226" s="187">
        <f>BK226</f>
        <v>0</v>
      </c>
      <c r="K226" s="173"/>
      <c r="L226" s="178"/>
      <c r="M226" s="179"/>
      <c r="N226" s="180"/>
      <c r="O226" s="180"/>
      <c r="P226" s="181">
        <f>P227</f>
        <v>0</v>
      </c>
      <c r="Q226" s="180"/>
      <c r="R226" s="181">
        <f>R227</f>
        <v>0</v>
      </c>
      <c r="S226" s="180"/>
      <c r="T226" s="182">
        <f>T227</f>
        <v>0</v>
      </c>
      <c r="AR226" s="183" t="s">
        <v>178</v>
      </c>
      <c r="AT226" s="184" t="s">
        <v>75</v>
      </c>
      <c r="AU226" s="184" t="s">
        <v>84</v>
      </c>
      <c r="AY226" s="183" t="s">
        <v>155</v>
      </c>
      <c r="BK226" s="185">
        <f>BK227</f>
        <v>0</v>
      </c>
    </row>
    <row r="227" spans="1:65" s="2" customFormat="1" ht="16.5" customHeight="1">
      <c r="A227" s="35"/>
      <c r="B227" s="36"/>
      <c r="C227" s="188" t="s">
        <v>635</v>
      </c>
      <c r="D227" s="188" t="s">
        <v>157</v>
      </c>
      <c r="E227" s="189" t="s">
        <v>387</v>
      </c>
      <c r="F227" s="190" t="s">
        <v>385</v>
      </c>
      <c r="G227" s="191" t="s">
        <v>382</v>
      </c>
      <c r="H227" s="246"/>
      <c r="I227" s="193"/>
      <c r="J227" s="194">
        <f>ROUND(I227*H227,2)</f>
        <v>0</v>
      </c>
      <c r="K227" s="195"/>
      <c r="L227" s="40"/>
      <c r="M227" s="196" t="s">
        <v>1</v>
      </c>
      <c r="N227" s="197" t="s">
        <v>41</v>
      </c>
      <c r="O227" s="72"/>
      <c r="P227" s="198">
        <f>O227*H227</f>
        <v>0</v>
      </c>
      <c r="Q227" s="198">
        <v>0</v>
      </c>
      <c r="R227" s="198">
        <f>Q227*H227</f>
        <v>0</v>
      </c>
      <c r="S227" s="198">
        <v>0</v>
      </c>
      <c r="T227" s="199">
        <f>S227*H227</f>
        <v>0</v>
      </c>
      <c r="U227" s="35"/>
      <c r="V227" s="35"/>
      <c r="W227" s="35"/>
      <c r="X227" s="35"/>
      <c r="Y227" s="35"/>
      <c r="Z227" s="35"/>
      <c r="AA227" s="35"/>
      <c r="AB227" s="35"/>
      <c r="AC227" s="35"/>
      <c r="AD227" s="35"/>
      <c r="AE227" s="35"/>
      <c r="AR227" s="200" t="s">
        <v>376</v>
      </c>
      <c r="AT227" s="200" t="s">
        <v>157</v>
      </c>
      <c r="AU227" s="200" t="s">
        <v>86</v>
      </c>
      <c r="AY227" s="18" t="s">
        <v>155</v>
      </c>
      <c r="BE227" s="201">
        <f>IF(N227="základní",J227,0)</f>
        <v>0</v>
      </c>
      <c r="BF227" s="201">
        <f>IF(N227="snížená",J227,0)</f>
        <v>0</v>
      </c>
      <c r="BG227" s="201">
        <f>IF(N227="zákl. přenesená",J227,0)</f>
        <v>0</v>
      </c>
      <c r="BH227" s="201">
        <f>IF(N227="sníž. přenesená",J227,0)</f>
        <v>0</v>
      </c>
      <c r="BI227" s="201">
        <f>IF(N227="nulová",J227,0)</f>
        <v>0</v>
      </c>
      <c r="BJ227" s="18" t="s">
        <v>84</v>
      </c>
      <c r="BK227" s="201">
        <f>ROUND(I227*H227,2)</f>
        <v>0</v>
      </c>
      <c r="BL227" s="18" t="s">
        <v>376</v>
      </c>
      <c r="BM227" s="200" t="s">
        <v>1082</v>
      </c>
    </row>
    <row r="228" spans="2:63" s="12" customFormat="1" ht="22.8" customHeight="1">
      <c r="B228" s="172"/>
      <c r="C228" s="173"/>
      <c r="D228" s="174" t="s">
        <v>75</v>
      </c>
      <c r="E228" s="186" t="s">
        <v>389</v>
      </c>
      <c r="F228" s="186" t="s">
        <v>390</v>
      </c>
      <c r="G228" s="173"/>
      <c r="H228" s="173"/>
      <c r="I228" s="176"/>
      <c r="J228" s="187">
        <f>BK228</f>
        <v>0</v>
      </c>
      <c r="K228" s="173"/>
      <c r="L228" s="178"/>
      <c r="M228" s="179"/>
      <c r="N228" s="180"/>
      <c r="O228" s="180"/>
      <c r="P228" s="181">
        <f>P229</f>
        <v>0</v>
      </c>
      <c r="Q228" s="180"/>
      <c r="R228" s="181">
        <f>R229</f>
        <v>0</v>
      </c>
      <c r="S228" s="180"/>
      <c r="T228" s="182">
        <f>T229</f>
        <v>0</v>
      </c>
      <c r="AR228" s="183" t="s">
        <v>178</v>
      </c>
      <c r="AT228" s="184" t="s">
        <v>75</v>
      </c>
      <c r="AU228" s="184" t="s">
        <v>84</v>
      </c>
      <c r="AY228" s="183" t="s">
        <v>155</v>
      </c>
      <c r="BK228" s="185">
        <f>BK229</f>
        <v>0</v>
      </c>
    </row>
    <row r="229" spans="1:65" s="2" customFormat="1" ht="16.5" customHeight="1">
      <c r="A229" s="35"/>
      <c r="B229" s="36"/>
      <c r="C229" s="188" t="s">
        <v>643</v>
      </c>
      <c r="D229" s="188" t="s">
        <v>157</v>
      </c>
      <c r="E229" s="189" t="s">
        <v>392</v>
      </c>
      <c r="F229" s="190" t="s">
        <v>393</v>
      </c>
      <c r="G229" s="191" t="s">
        <v>382</v>
      </c>
      <c r="H229" s="246"/>
      <c r="I229" s="193"/>
      <c r="J229" s="194">
        <f>ROUND(I229*H229,2)</f>
        <v>0</v>
      </c>
      <c r="K229" s="195"/>
      <c r="L229" s="40"/>
      <c r="M229" s="247" t="s">
        <v>1</v>
      </c>
      <c r="N229" s="248" t="s">
        <v>41</v>
      </c>
      <c r="O229" s="249"/>
      <c r="P229" s="250">
        <f>O229*H229</f>
        <v>0</v>
      </c>
      <c r="Q229" s="250">
        <v>0</v>
      </c>
      <c r="R229" s="250">
        <f>Q229*H229</f>
        <v>0</v>
      </c>
      <c r="S229" s="250">
        <v>0</v>
      </c>
      <c r="T229" s="251">
        <f>S229*H229</f>
        <v>0</v>
      </c>
      <c r="U229" s="35"/>
      <c r="V229" s="35"/>
      <c r="W229" s="35"/>
      <c r="X229" s="35"/>
      <c r="Y229" s="35"/>
      <c r="Z229" s="35"/>
      <c r="AA229" s="35"/>
      <c r="AB229" s="35"/>
      <c r="AC229" s="35"/>
      <c r="AD229" s="35"/>
      <c r="AE229" s="35"/>
      <c r="AR229" s="200" t="s">
        <v>376</v>
      </c>
      <c r="AT229" s="200" t="s">
        <v>157</v>
      </c>
      <c r="AU229" s="200" t="s">
        <v>86</v>
      </c>
      <c r="AY229" s="18" t="s">
        <v>155</v>
      </c>
      <c r="BE229" s="201">
        <f>IF(N229="základní",J229,0)</f>
        <v>0</v>
      </c>
      <c r="BF229" s="201">
        <f>IF(N229="snížená",J229,0)</f>
        <v>0</v>
      </c>
      <c r="BG229" s="201">
        <f>IF(N229="zákl. přenesená",J229,0)</f>
        <v>0</v>
      </c>
      <c r="BH229" s="201">
        <f>IF(N229="sníž. přenesená",J229,0)</f>
        <v>0</v>
      </c>
      <c r="BI229" s="201">
        <f>IF(N229="nulová",J229,0)</f>
        <v>0</v>
      </c>
      <c r="BJ229" s="18" t="s">
        <v>84</v>
      </c>
      <c r="BK229" s="201">
        <f>ROUND(I229*H229,2)</f>
        <v>0</v>
      </c>
      <c r="BL229" s="18" t="s">
        <v>376</v>
      </c>
      <c r="BM229" s="200" t="s">
        <v>1083</v>
      </c>
    </row>
    <row r="230" spans="1:31" s="2" customFormat="1" ht="6.9" customHeight="1">
      <c r="A230" s="35"/>
      <c r="B230" s="55"/>
      <c r="C230" s="56"/>
      <c r="D230" s="56"/>
      <c r="E230" s="56"/>
      <c r="F230" s="56"/>
      <c r="G230" s="56"/>
      <c r="H230" s="56"/>
      <c r="I230" s="56"/>
      <c r="J230" s="56"/>
      <c r="K230" s="56"/>
      <c r="L230" s="40"/>
      <c r="M230" s="35"/>
      <c r="O230" s="35"/>
      <c r="P230" s="35"/>
      <c r="Q230" s="35"/>
      <c r="R230" s="35"/>
      <c r="S230" s="35"/>
      <c r="T230" s="35"/>
      <c r="U230" s="35"/>
      <c r="V230" s="35"/>
      <c r="W230" s="35"/>
      <c r="X230" s="35"/>
      <c r="Y230" s="35"/>
      <c r="Z230" s="35"/>
      <c r="AA230" s="35"/>
      <c r="AB230" s="35"/>
      <c r="AC230" s="35"/>
      <c r="AD230" s="35"/>
      <c r="AE230" s="35"/>
    </row>
  </sheetData>
  <sheetProtection password="CC35" sheet="1" objects="1" scenarios="1" formatColumns="0" formatRows="0" autoFilter="0"/>
  <autoFilter ref="C129:K229"/>
  <mergeCells count="9">
    <mergeCell ref="E87:H87"/>
    <mergeCell ref="E120:H120"/>
    <mergeCell ref="E122:H12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LAPTOP-LUF4KI7R\František</dc:creator>
  <cp:keywords/>
  <dc:description/>
  <cp:lastModifiedBy>František Pecka</cp:lastModifiedBy>
  <dcterms:created xsi:type="dcterms:W3CDTF">2022-01-07T11:12:49Z</dcterms:created>
  <dcterms:modified xsi:type="dcterms:W3CDTF">2022-01-07T12:05:00Z</dcterms:modified>
  <cp:category/>
  <cp:version/>
  <cp:contentType/>
  <cp:contentStatus/>
</cp:coreProperties>
</file>