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OKP\Investice a opravy\Ryčková\EPS pro domov pro seniory U Pramene\8_Rozpočet\"/>
    </mc:Choice>
  </mc:AlternateContent>
  <xr:revisionPtr revIDLastSave="0" documentId="13_ncr:1_{4247EA11-AF5A-491F-B4EC-054F3C2FF242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Rekapitulace stavby" sheetId="1" r:id="rId1"/>
    <sheet name="01 - EPS" sheetId="2" r:id="rId2"/>
    <sheet name="Pokyny pro vyplnění" sheetId="3" r:id="rId3"/>
  </sheets>
  <definedNames>
    <definedName name="_xlnm._FilterDatabase" localSheetId="1" hidden="1">'01 - EPS'!$C$93:$K$264</definedName>
    <definedName name="_xlnm.Print_Titles" localSheetId="1">'01 - EPS'!$93:$93</definedName>
    <definedName name="_xlnm.Print_Titles" localSheetId="0">'Rekapitulace stavby'!$52:$52</definedName>
    <definedName name="_xlnm.Print_Area" localSheetId="1">'01 - EPS'!$C$4:$J$39,'01 - EPS'!$C$45:$J$75,'01 - EPS'!$C$81:$K$264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263" i="2"/>
  <c r="BH263" i="2"/>
  <c r="BG263" i="2"/>
  <c r="BE263" i="2"/>
  <c r="T263" i="2"/>
  <c r="T262" i="2"/>
  <c r="R263" i="2"/>
  <c r="R262" i="2" s="1"/>
  <c r="P263" i="2"/>
  <c r="P262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44" i="2"/>
  <c r="BH244" i="2"/>
  <c r="BG244" i="2"/>
  <c r="BE244" i="2"/>
  <c r="T244" i="2"/>
  <c r="R244" i="2"/>
  <c r="P244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T136" i="2"/>
  <c r="R137" i="2"/>
  <c r="R136" i="2"/>
  <c r="P137" i="2"/>
  <c r="P136" i="2" s="1"/>
  <c r="BI134" i="2"/>
  <c r="BH134" i="2"/>
  <c r="BG134" i="2"/>
  <c r="BE134" i="2"/>
  <c r="T134" i="2"/>
  <c r="R134" i="2"/>
  <c r="P134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3" i="2"/>
  <c r="BH123" i="2"/>
  <c r="BG123" i="2"/>
  <c r="BE123" i="2"/>
  <c r="T123" i="2"/>
  <c r="R123" i="2"/>
  <c r="P123" i="2"/>
  <c r="BI117" i="2"/>
  <c r="BH117" i="2"/>
  <c r="BG117" i="2"/>
  <c r="BE117" i="2"/>
  <c r="T117" i="2"/>
  <c r="R117" i="2"/>
  <c r="P117" i="2"/>
  <c r="BI115" i="2"/>
  <c r="BH115" i="2"/>
  <c r="BG115" i="2"/>
  <c r="BE115" i="2"/>
  <c r="T115" i="2"/>
  <c r="R115" i="2"/>
  <c r="P115" i="2"/>
  <c r="BI113" i="2"/>
  <c r="BH113" i="2"/>
  <c r="BG113" i="2"/>
  <c r="BE113" i="2"/>
  <c r="T113" i="2"/>
  <c r="R113" i="2"/>
  <c r="P113" i="2"/>
  <c r="BI111" i="2"/>
  <c r="BH111" i="2"/>
  <c r="BG111" i="2"/>
  <c r="BE111" i="2"/>
  <c r="T111" i="2"/>
  <c r="R111" i="2"/>
  <c r="P111" i="2"/>
  <c r="BI110" i="2"/>
  <c r="BH110" i="2"/>
  <c r="BG110" i="2"/>
  <c r="BE110" i="2"/>
  <c r="T110" i="2"/>
  <c r="R110" i="2"/>
  <c r="P110" i="2"/>
  <c r="BI109" i="2"/>
  <c r="BH109" i="2"/>
  <c r="BG109" i="2"/>
  <c r="BE109" i="2"/>
  <c r="T109" i="2"/>
  <c r="R109" i="2"/>
  <c r="P109" i="2"/>
  <c r="BI103" i="2"/>
  <c r="BH103" i="2"/>
  <c r="BG103" i="2"/>
  <c r="BE103" i="2"/>
  <c r="T103" i="2"/>
  <c r="R103" i="2"/>
  <c r="P103" i="2"/>
  <c r="BI100" i="2"/>
  <c r="BH100" i="2"/>
  <c r="BG100" i="2"/>
  <c r="BE100" i="2"/>
  <c r="T100" i="2"/>
  <c r="R100" i="2"/>
  <c r="P100" i="2"/>
  <c r="BI97" i="2"/>
  <c r="BH97" i="2"/>
  <c r="BG97" i="2"/>
  <c r="BE97" i="2"/>
  <c r="T97" i="2"/>
  <c r="R97" i="2"/>
  <c r="P97" i="2"/>
  <c r="F88" i="2"/>
  <c r="E86" i="2"/>
  <c r="F52" i="2"/>
  <c r="E50" i="2"/>
  <c r="J24" i="2"/>
  <c r="E24" i="2"/>
  <c r="J55" i="2" s="1"/>
  <c r="J23" i="2"/>
  <c r="J21" i="2"/>
  <c r="E21" i="2"/>
  <c r="J54" i="2" s="1"/>
  <c r="J20" i="2"/>
  <c r="J18" i="2"/>
  <c r="E18" i="2"/>
  <c r="F91" i="2"/>
  <c r="J17" i="2"/>
  <c r="J15" i="2"/>
  <c r="E15" i="2"/>
  <c r="F54" i="2" s="1"/>
  <c r="J14" i="2"/>
  <c r="J12" i="2"/>
  <c r="J52" i="2" s="1"/>
  <c r="E7" i="2"/>
  <c r="E48" i="2" s="1"/>
  <c r="L50" i="1"/>
  <c r="AM50" i="1"/>
  <c r="AM49" i="1"/>
  <c r="L49" i="1"/>
  <c r="AM47" i="1"/>
  <c r="L47" i="1"/>
  <c r="L45" i="1"/>
  <c r="L44" i="1"/>
  <c r="BK260" i="2"/>
  <c r="J113" i="2"/>
  <c r="J158" i="2"/>
  <c r="J188" i="2"/>
  <c r="BK221" i="2"/>
  <c r="J229" i="2"/>
  <c r="BK141" i="2"/>
  <c r="BK189" i="2"/>
  <c r="BK227" i="2"/>
  <c r="J103" i="2"/>
  <c r="BK167" i="2"/>
  <c r="BK214" i="2"/>
  <c r="J127" i="2"/>
  <c r="BK209" i="2"/>
  <c r="J192" i="2"/>
  <c r="AS54" i="1"/>
  <c r="BK169" i="2"/>
  <c r="J123" i="2"/>
  <c r="BK143" i="2"/>
  <c r="BK191" i="2"/>
  <c r="J256" i="2"/>
  <c r="BK202" i="2"/>
  <c r="J251" i="2"/>
  <c r="BK215" i="2"/>
  <c r="BK164" i="2"/>
  <c r="J131" i="2"/>
  <c r="BK103" i="2"/>
  <c r="BK109" i="2"/>
  <c r="J220" i="2"/>
  <c r="J141" i="2"/>
  <c r="J227" i="2"/>
  <c r="J179" i="2"/>
  <c r="BK152" i="2"/>
  <c r="BK179" i="2"/>
  <c r="BK158" i="2"/>
  <c r="J201" i="2"/>
  <c r="BK145" i="2"/>
  <c r="BK211" i="2"/>
  <c r="J193" i="2"/>
  <c r="J129" i="2"/>
  <c r="J258" i="2"/>
  <c r="BK186" i="2"/>
  <c r="BK111" i="2"/>
  <c r="BK173" i="2"/>
  <c r="BK160" i="2"/>
  <c r="J154" i="2"/>
  <c r="J100" i="2"/>
  <c r="BK172" i="2"/>
  <c r="BK178" i="2"/>
  <c r="J117" i="2"/>
  <c r="J205" i="2"/>
  <c r="J239" i="2"/>
  <c r="BK155" i="2"/>
  <c r="J237" i="2"/>
  <c r="BK176" i="2"/>
  <c r="J110" i="2"/>
  <c r="BK188" i="2"/>
  <c r="BK193" i="2"/>
  <c r="J191" i="2"/>
  <c r="BK232" i="2"/>
  <c r="BK207" i="2"/>
  <c r="J97" i="2"/>
  <c r="J211" i="2"/>
  <c r="BK218" i="2"/>
  <c r="J178" i="2"/>
  <c r="J217" i="2"/>
  <c r="J115" i="2"/>
  <c r="BK161" i="2"/>
  <c r="J180" i="2"/>
  <c r="J183" i="2"/>
  <c r="J182" i="2"/>
  <c r="BK192" i="2"/>
  <c r="BK244" i="2"/>
  <c r="J163" i="2"/>
  <c r="J212" i="2"/>
  <c r="J167" i="2"/>
  <c r="BK239" i="2"/>
  <c r="J170" i="2"/>
  <c r="BK220" i="2"/>
  <c r="BK263" i="2"/>
  <c r="BK258" i="2"/>
  <c r="BK212" i="2"/>
  <c r="BK253" i="2"/>
  <c r="J221" i="2"/>
  <c r="J244" i="2"/>
  <c r="BK205" i="2"/>
  <c r="BK154" i="2"/>
  <c r="J157" i="2"/>
  <c r="J169" i="2"/>
  <c r="BK166" i="2"/>
  <c r="J148" i="2"/>
  <c r="BK148" i="2"/>
  <c r="J164" i="2"/>
  <c r="J202" i="2"/>
  <c r="BK97" i="2"/>
  <c r="BK115" i="2"/>
  <c r="J161" i="2"/>
  <c r="J260" i="2"/>
  <c r="J224" i="2"/>
  <c r="BK117" i="2"/>
  <c r="BK256" i="2"/>
  <c r="J263" i="2"/>
  <c r="BK110" i="2"/>
  <c r="BK195" i="2"/>
  <c r="J186" i="2"/>
  <c r="BK131" i="2"/>
  <c r="BK201" i="2"/>
  <c r="BK229" i="2"/>
  <c r="J253" i="2"/>
  <c r="BK170" i="2"/>
  <c r="BK224" i="2"/>
  <c r="J208" i="2"/>
  <c r="BK137" i="2"/>
  <c r="BK113" i="2"/>
  <c r="J152" i="2"/>
  <c r="J111" i="2"/>
  <c r="J134" i="2"/>
  <c r="BK217" i="2"/>
  <c r="BK163" i="2"/>
  <c r="BK157" i="2"/>
  <c r="J160" i="2"/>
  <c r="J109" i="2"/>
  <c r="J172" i="2"/>
  <c r="J218" i="2"/>
  <c r="BK175" i="2"/>
  <c r="J173" i="2"/>
  <c r="BK134" i="2"/>
  <c r="J145" i="2"/>
  <c r="J143" i="2"/>
  <c r="BK100" i="2"/>
  <c r="BK127" i="2"/>
  <c r="BK199" i="2"/>
  <c r="BK251" i="2"/>
  <c r="BK129" i="2"/>
  <c r="BK180" i="2"/>
  <c r="J199" i="2"/>
  <c r="BK183" i="2"/>
  <c r="J207" i="2"/>
  <c r="BK150" i="2"/>
  <c r="J232" i="2"/>
  <c r="J166" i="2"/>
  <c r="BK185" i="2"/>
  <c r="J189" i="2"/>
  <c r="J185" i="2"/>
  <c r="BK182" i="2"/>
  <c r="J175" i="2"/>
  <c r="BK237" i="2"/>
  <c r="J150" i="2"/>
  <c r="J137" i="2"/>
  <c r="J209" i="2"/>
  <c r="J155" i="2"/>
  <c r="J214" i="2"/>
  <c r="J176" i="2"/>
  <c r="BK123" i="2"/>
  <c r="J215" i="2"/>
  <c r="BK208" i="2"/>
  <c r="BK197" i="2"/>
  <c r="J197" i="2"/>
  <c r="J195" i="2"/>
  <c r="R255" i="2" l="1"/>
  <c r="R126" i="2"/>
  <c r="T96" i="2"/>
  <c r="BK147" i="2"/>
  <c r="J147" i="2" s="1"/>
  <c r="J67" i="2" s="1"/>
  <c r="T112" i="2"/>
  <c r="P126" i="2"/>
  <c r="T204" i="2"/>
  <c r="P140" i="2"/>
  <c r="R223" i="2"/>
  <c r="BK112" i="2"/>
  <c r="J112" i="2" s="1"/>
  <c r="J62" i="2" s="1"/>
  <c r="R147" i="2"/>
  <c r="T231" i="2"/>
  <c r="P112" i="2"/>
  <c r="BK204" i="2"/>
  <c r="J204" i="2" s="1"/>
  <c r="J68" i="2" s="1"/>
  <c r="BK231" i="2"/>
  <c r="J231" i="2" s="1"/>
  <c r="J70" i="2" s="1"/>
  <c r="R250" i="2"/>
  <c r="R249" i="2" s="1"/>
  <c r="P147" i="2"/>
  <c r="R231" i="2"/>
  <c r="P255" i="2"/>
  <c r="P249" i="2" s="1"/>
  <c r="P96" i="2"/>
  <c r="P95" i="2"/>
  <c r="BK126" i="2"/>
  <c r="J126" i="2"/>
  <c r="J63" i="2" s="1"/>
  <c r="T140" i="2"/>
  <c r="P204" i="2"/>
  <c r="P231" i="2"/>
  <c r="BK250" i="2"/>
  <c r="P250" i="2"/>
  <c r="T255" i="2"/>
  <c r="T249" i="2" s="1"/>
  <c r="R96" i="2"/>
  <c r="R95" i="2"/>
  <c r="BK140" i="2"/>
  <c r="J140" i="2"/>
  <c r="J66" i="2"/>
  <c r="R140" i="2"/>
  <c r="R204" i="2"/>
  <c r="P223" i="2"/>
  <c r="BK255" i="2"/>
  <c r="J255" i="2"/>
  <c r="J73" i="2"/>
  <c r="BK96" i="2"/>
  <c r="J96" i="2" s="1"/>
  <c r="J61" i="2" s="1"/>
  <c r="R112" i="2"/>
  <c r="T126" i="2"/>
  <c r="T147" i="2"/>
  <c r="BK223" i="2"/>
  <c r="J223" i="2"/>
  <c r="J69" i="2"/>
  <c r="T223" i="2"/>
  <c r="T250" i="2"/>
  <c r="BK136" i="2"/>
  <c r="J136" i="2" s="1"/>
  <c r="J64" i="2" s="1"/>
  <c r="BK262" i="2"/>
  <c r="J262" i="2"/>
  <c r="J74" i="2"/>
  <c r="BF117" i="2"/>
  <c r="BF180" i="2"/>
  <c r="BF103" i="2"/>
  <c r="BF113" i="2"/>
  <c r="BF141" i="2"/>
  <c r="BF150" i="2"/>
  <c r="BF155" i="2"/>
  <c r="BF157" i="2"/>
  <c r="BF160" i="2"/>
  <c r="BF164" i="2"/>
  <c r="BF172" i="2"/>
  <c r="BF188" i="2"/>
  <c r="BF205" i="2"/>
  <c r="F55" i="2"/>
  <c r="F90" i="2"/>
  <c r="J91" i="2"/>
  <c r="BF143" i="2"/>
  <c r="BF193" i="2"/>
  <c r="BF186" i="2"/>
  <c r="BF197" i="2"/>
  <c r="BF201" i="2"/>
  <c r="BF129" i="2"/>
  <c r="BF209" i="2"/>
  <c r="BF111" i="2"/>
  <c r="BF127" i="2"/>
  <c r="BF145" i="2"/>
  <c r="BF161" i="2"/>
  <c r="BF169" i="2"/>
  <c r="BF170" i="2"/>
  <c r="BF179" i="2"/>
  <c r="BF182" i="2"/>
  <c r="BF195" i="2"/>
  <c r="BF218" i="2"/>
  <c r="BF115" i="2"/>
  <c r="BF137" i="2"/>
  <c r="BF167" i="2"/>
  <c r="BF211" i="2"/>
  <c r="BF100" i="2"/>
  <c r="BF134" i="2"/>
  <c r="BF152" i="2"/>
  <c r="BF158" i="2"/>
  <c r="BF175" i="2"/>
  <c r="BF191" i="2"/>
  <c r="BF199" i="2"/>
  <c r="BF217" i="2"/>
  <c r="BF110" i="2"/>
  <c r="BF207" i="2"/>
  <c r="BF215" i="2"/>
  <c r="BF220" i="2"/>
  <c r="E84" i="2"/>
  <c r="J88" i="2"/>
  <c r="BF131" i="2"/>
  <c r="BF166" i="2"/>
  <c r="BF176" i="2"/>
  <c r="BF183" i="2"/>
  <c r="BF185" i="2"/>
  <c r="BF202" i="2"/>
  <c r="BF208" i="2"/>
  <c r="BF212" i="2"/>
  <c r="BF214" i="2"/>
  <c r="BF224" i="2"/>
  <c r="BF227" i="2"/>
  <c r="BF258" i="2"/>
  <c r="J90" i="2"/>
  <c r="BF97" i="2"/>
  <c r="BF192" i="2"/>
  <c r="BF237" i="2"/>
  <c r="BF253" i="2"/>
  <c r="BF256" i="2"/>
  <c r="BF109" i="2"/>
  <c r="BF123" i="2"/>
  <c r="BF148" i="2"/>
  <c r="BF251" i="2"/>
  <c r="BF260" i="2"/>
  <c r="BF263" i="2"/>
  <c r="BF154" i="2"/>
  <c r="BF163" i="2"/>
  <c r="BF173" i="2"/>
  <c r="BF178" i="2"/>
  <c r="BF189" i="2"/>
  <c r="BF221" i="2"/>
  <c r="BF229" i="2"/>
  <c r="BF232" i="2"/>
  <c r="BF239" i="2"/>
  <c r="BF244" i="2"/>
  <c r="F37" i="2"/>
  <c r="BD55" i="1" s="1"/>
  <c r="BD54" i="1" s="1"/>
  <c r="W33" i="1" s="1"/>
  <c r="F33" i="2"/>
  <c r="AZ55" i="1" s="1"/>
  <c r="AZ54" i="1" s="1"/>
  <c r="AV54" i="1" s="1"/>
  <c r="AK29" i="1" s="1"/>
  <c r="F36" i="2"/>
  <c r="BC55" i="1" s="1"/>
  <c r="BC54" i="1" s="1"/>
  <c r="W32" i="1" s="1"/>
  <c r="J33" i="2"/>
  <c r="AV55" i="1" s="1"/>
  <c r="F35" i="2"/>
  <c r="BB55" i="1" s="1"/>
  <c r="BB54" i="1" s="1"/>
  <c r="AX54" i="1" s="1"/>
  <c r="R139" i="2" l="1"/>
  <c r="R94" i="2"/>
  <c r="T139" i="2"/>
  <c r="P139" i="2"/>
  <c r="BK249" i="2"/>
  <c r="J249" i="2" s="1"/>
  <c r="J71" i="2" s="1"/>
  <c r="P94" i="2"/>
  <c r="AU55" i="1"/>
  <c r="AU54" i="1" s="1"/>
  <c r="T95" i="2"/>
  <c r="T94" i="2"/>
  <c r="BK95" i="2"/>
  <c r="J250" i="2"/>
  <c r="J72" i="2"/>
  <c r="BK139" i="2"/>
  <c r="J139" i="2"/>
  <c r="J65" i="2" s="1"/>
  <c r="F34" i="2"/>
  <c r="BA55" i="1" s="1"/>
  <c r="BA54" i="1" s="1"/>
  <c r="W30" i="1" s="1"/>
  <c r="AY54" i="1"/>
  <c r="W31" i="1"/>
  <c r="W29" i="1"/>
  <c r="J34" i="2"/>
  <c r="AW55" i="1" s="1"/>
  <c r="AT55" i="1" s="1"/>
  <c r="BK94" i="2" l="1"/>
  <c r="J94" i="2"/>
  <c r="J95" i="2"/>
  <c r="J60" i="2"/>
  <c r="J30" i="2"/>
  <c r="AG55" i="1" s="1"/>
  <c r="AG54" i="1" s="1"/>
  <c r="AK26" i="1" s="1"/>
  <c r="AK35" i="1" s="1"/>
  <c r="AW54" i="1"/>
  <c r="AK30" i="1" s="1"/>
  <c r="J39" i="2" l="1"/>
  <c r="J59" i="2"/>
  <c r="AN55" i="1"/>
  <c r="AT54" i="1"/>
  <c r="AN54" i="1" l="1"/>
</calcChain>
</file>

<file path=xl/sharedStrings.xml><?xml version="1.0" encoding="utf-8"?>
<sst xmlns="http://schemas.openxmlformats.org/spreadsheetml/2006/main" count="2432" uniqueCount="723">
  <si>
    <t>Export Komplet</t>
  </si>
  <si>
    <t>VZ</t>
  </si>
  <si>
    <t>2.0</t>
  </si>
  <si>
    <t>ZAMOK</t>
  </si>
  <si>
    <t>False</t>
  </si>
  <si>
    <t>{2a9e111b-3d56-475e-80d7-57c958dffc5a}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</si>
  <si>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</si>
  <si>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</si>
  <si>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</si>
  <si>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</si>
  <si>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</si>
  <si>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</si>
  <si>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</si>
  <si>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</si>
  <si>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</si>
  <si>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</si>
  <si>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</si>
  <si>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DD Louny U Pramene</t>
  </si>
  <si>
    <t>KSO:</t>
  </si>
  <si>
    <t/>
  </si>
  <si>
    <t>CC-CZ:</t>
  </si>
  <si>
    <t>Místo:</t>
  </si>
  <si>
    <t xml:space="preserve"> </t>
  </si>
  <si>
    <t>Datum:</t>
  </si>
  <si>
    <t>19. 1. 2025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</si>
  <si>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</si>
  <si>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</si>
  <si>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</si>
  <si>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</si>
  <si>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</si>
  <si>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</si>
  <si>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</si>
  <si>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</si>
  <si>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</si>
  <si>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</si>
  <si>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</si>
  <si>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</si>
  <si>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</si>
  <si>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</si>
  <si>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</si>
  <si>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</si>
  <si>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</si>
  <si>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</si>
  <si>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</si>
  <si>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</si>
  <si>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</si>
  <si>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</si>
  <si>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</si>
  <si>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</si>
  <si>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</si>
  <si>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</si>
  <si>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</si>
  <si>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</si>
  <si>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</si>
  <si>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</si>
  <si>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</si>
  <si>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</si>
  <si>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</si>
  <si>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</si>
  <si>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</si>
  <si>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</si>
  <si>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</si>
  <si>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</si>
  <si>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</si>
  <si>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</si>
  <si>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</si>
  <si>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</si>
  <si>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</si>
  <si>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</si>
  <si>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</si>
  <si>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</si>
  <si>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</si>
  <si>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</si>
  <si>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</si>
  <si>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</si>
  <si>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EPS</t>
  </si>
  <si>
    <t>STA</t>
  </si>
  <si>
    <t>1</t>
  </si>
  <si>
    <t>{aecf21f2-7e6b-49e0-8c66-9c1cb55f1dde}</t>
  </si>
  <si>
    <t>KRYCÍ LIST SOUPISU PRACÍ</t>
  </si>
  <si>
    <t>Objekt:</t>
  </si>
  <si>
    <t>01 - EPS</t>
  </si>
  <si>
    <t xml:space="preserve">Projektant si vyhrazuje právo provést dílčí úpravy a doplnění předložené dokumentace. Dodavatel si musí s GP dojasnit veškeré nesrovnalosti před uzavřením nabídky. Dodavatel je povinen překontrolovat celkový návrh z hlediska úplnosti, odborného provedení a vhodnosti pro daný účel užívaní, účelné změny musí před uzavřením nabídky projednat s GP. Dodavatel v rámci tendrového řízení potvrdí, že  řešení je tak, jak je uvedeno v rámci této dokumentace reálné a realizovatelné při udržení předepsaných technických parametrů a platné legislativy, a že veškeré předepsané materiály a prvky jsou v daném čase na trhu dostupné a použivatelné. Příslušné atesty, certifikáty a reference budou doloženy. Dodavatel zkontroluje úplnost předkládané specifikace, na případné nesrovnalosti upozorní GP před uzavřením nabídky. Dodavatel na základě podkladů od GP a vlastního měření skutečného provedení prostor  (kontrolu rozměrů na stavbě) zhotoví realizační (dílenskou)dokumentaci, kterou předloží ke kontrole GP. Po skončení díla dodavatel je povinen předložit dokumentací skutečného provedení.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</si>
  <si>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</si>
  <si>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</si>
  <si>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</si>
  <si>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</si>
  <si>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</si>
  <si>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</si>
  <si>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</si>
  <si>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</si>
  <si>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</si>
  <si>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</si>
  <si>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</si>
  <si>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</si>
  <si>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</si>
  <si>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</si>
  <si>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</si>
  <si>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</si>
  <si>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</si>
  <si>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</si>
  <si>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</si>
  <si>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</si>
  <si>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</si>
  <si>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</si>
  <si>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</si>
  <si>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</si>
  <si>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</si>
  <si>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</si>
  <si>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</si>
  <si>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</si>
  <si>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</si>
  <si>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</si>
  <si>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</si>
  <si>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</si>
  <si>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</si>
  <si>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</si>
  <si>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</si>
  <si>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</si>
  <si>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</si>
  <si>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</si>
  <si>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612325302</t>
  </si>
  <si>
    <t>Vápenocementová omítka ostění nebo nadpraží štuková dvouvrstvá</t>
  </si>
  <si>
    <t>m2</t>
  </si>
  <si>
    <t>CS ÚRS 2025 01</t>
  </si>
  <si>
    <t>4</t>
  </si>
  <si>
    <t>2</t>
  </si>
  <si>
    <t>-550132626</t>
  </si>
  <si>
    <t>Online PSC</t>
  </si>
  <si>
    <t>https://podminky.urs.cz/item/CS_URS_2025_01/612325302</t>
  </si>
  <si>
    <t>VV</t>
  </si>
  <si>
    <t>0,5*2*(5*(2*2,0+0,8)+1*(2*2,0+0,8)+2*(2*2,0+0,6))</t>
  </si>
  <si>
    <t>619995001</t>
  </si>
  <si>
    <t>Začištění omítek (s dodáním hmot) kolem oken, dveří, podlah, obkladů apod.</t>
  </si>
  <si>
    <t>m</t>
  </si>
  <si>
    <t>-469867435</t>
  </si>
  <si>
    <t>https://podminky.urs.cz/item/CS_URS_2025_01/619995001</t>
  </si>
  <si>
    <t>2*(5*(2*2,0+0,8)+1*(2*2,0+0,8)+2*(2*2,0+0,6))</t>
  </si>
  <si>
    <t>3</t>
  </si>
  <si>
    <t>642944121</t>
  </si>
  <si>
    <t>Osazení ocelových dveřních zárubní lisovaných nebo z úhelníků dodatečně s vybetonováním prahu, plochy do 2,5 m2</t>
  </si>
  <si>
    <t>kus</t>
  </si>
  <si>
    <t>-702069807</t>
  </si>
  <si>
    <t>https://podminky.urs.cz/item/CS_URS_2025_01/642944121</t>
  </si>
  <si>
    <t>3 "1.NP"</t>
  </si>
  <si>
    <t>3 "2.NP"</t>
  </si>
  <si>
    <t>2 "3.NP"</t>
  </si>
  <si>
    <t>Součet</t>
  </si>
  <si>
    <t>M</t>
  </si>
  <si>
    <t>55331432</t>
  </si>
  <si>
    <t>zárubeň jednokřídlá ocelová pro dodatečnou montáž tl stěny 75-100mm rozměru 800/1970, 2100mm</t>
  </si>
  <si>
    <t>8</t>
  </si>
  <si>
    <t>-1026231860</t>
  </si>
  <si>
    <t>5</t>
  </si>
  <si>
    <t>55331437</t>
  </si>
  <si>
    <t>zárubeň jednokřídlá ocelová pro dodatečnou montáž tl stěny 110-150mm rozměru 800/1970, 2100mm</t>
  </si>
  <si>
    <t>-758684078</t>
  </si>
  <si>
    <t>55331430</t>
  </si>
  <si>
    <t>zárubeň jednokřídlá ocelová pro dodatečnou montáž tl stěny 75-100mm rozměru 600/1970, 2100mm</t>
  </si>
  <si>
    <t>-1873607832</t>
  </si>
  <si>
    <t>9</t>
  </si>
  <si>
    <t>Ostatní konstrukce a práce, bourání</t>
  </si>
  <si>
    <t>7</t>
  </si>
  <si>
    <t>949101111</t>
  </si>
  <si>
    <t>Lešení pomocné pracovní pro objekty pozemních staveb pro zatížení do 150 kg/m2, o výšce lešeňové podlahy do 1,9 m</t>
  </si>
  <si>
    <t>-455681586</t>
  </si>
  <si>
    <t>https://podminky.urs.cz/item/CS_URS_2025_01/949101111</t>
  </si>
  <si>
    <t>952902031</t>
  </si>
  <si>
    <t>Čištění budov při provádění oprav a udržovacích prací podlah hladkých omytím</t>
  </si>
  <si>
    <t>843869767</t>
  </si>
  <si>
    <t>https://podminky.urs.cz/item/CS_URS_2025_01/952902031</t>
  </si>
  <si>
    <t>968072455</t>
  </si>
  <si>
    <t>Vybourání kovových rámů oken s křídly, dveřních zárubní, vrat, stěn, ostění nebo obkladů dveřních zárubní, plochy do 2 m2</t>
  </si>
  <si>
    <t>-523407239</t>
  </si>
  <si>
    <t>https://podminky.urs.cz/item/CS_URS_2025_01/968072455</t>
  </si>
  <si>
    <t>10</t>
  </si>
  <si>
    <t>977151113</t>
  </si>
  <si>
    <t>Jádrové vrty diamantovými korunkami do stavebních materiálů (železobetonu, betonu, cihel, obkladů, dlažeb, kamene) průměru přes 40 do 50 mm</t>
  </si>
  <si>
    <t>-1524820185</t>
  </si>
  <si>
    <t>https://podminky.urs.cz/item/CS_URS_2025_01/977151113</t>
  </si>
  <si>
    <t>19*0,15+34*0,3</t>
  </si>
  <si>
    <t>997</t>
  </si>
  <si>
    <t>Doprava suti a vybouraných hmot</t>
  </si>
  <si>
    <t>11</t>
  </si>
  <si>
    <t>997013213</t>
  </si>
  <si>
    <t>Vnitrostaveništní doprava suti a vybouraných hmot vodorovně do 50 m s naložením ručně pro budovy a haly výšky přes 9 do 12 m</t>
  </si>
  <si>
    <t>t</t>
  </si>
  <si>
    <t>-1833330398</t>
  </si>
  <si>
    <t>https://podminky.urs.cz/item/CS_URS_2025_01/997013213</t>
  </si>
  <si>
    <t>997013501</t>
  </si>
  <si>
    <t>Odvoz suti a vybouraných hmot na skládku nebo meziskládku se složením, na vzdálenost do 1 km</t>
  </si>
  <si>
    <t>743667745</t>
  </si>
  <si>
    <t>https://podminky.urs.cz/item/CS_URS_2025_01/997013501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</si>
  <si>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</si>
  <si>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</si>
  <si>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</si>
  <si>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1119222887</t>
  </si>
  <si>
    <t>https://podminky.urs.cz/item/CS_URS_2025_01/997013509</t>
  </si>
  <si>
    <t>0,664*14 'Přepočtené koeficientem množství</t>
  </si>
  <si>
    <t>14</t>
  </si>
  <si>
    <t>997013631</t>
  </si>
  <si>
    <t>Poplatek za uložení stavebního odpadu na skládce (skládkovné) směsného stavebního a demoličního zatříděného do Katalogu odpadů pod kódem 17 09 04</t>
  </si>
  <si>
    <t>-1850141194</t>
  </si>
  <si>
    <t>https://podminky.urs.cz/item/CS_URS_2025_01/997013631</t>
  </si>
  <si>
    <t>998</t>
  </si>
  <si>
    <t>Přesun hmot</t>
  </si>
  <si>
    <t>15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</si>
  <si>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</si>
  <si>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</si>
  <si>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2061243971</t>
  </si>
  <si>
    <t>https://podminky.urs.cz/item/CS_URS_2025_01/998018002</t>
  </si>
  <si>
    <t>PSV</t>
  </si>
  <si>
    <t>Práce a dodávky PSV</t>
  </si>
  <si>
    <t>741</t>
  </si>
  <si>
    <t>Elektroinstalace - silnoproud</t>
  </si>
  <si>
    <t>16</t>
  </si>
  <si>
    <t>741124701</t>
  </si>
  <si>
    <t>Montáž kabelů měděných ovládacích bez ukončení uložených volně stíněných ovládacích s plným jádrem (např. JYTY) počtu a průměru žil 2 až 19x0,8 mm2</t>
  </si>
  <si>
    <t>-102022648</t>
  </si>
  <si>
    <t>https://podminky.urs.cz/item/CS_URS_2025_01/741124701</t>
  </si>
  <si>
    <t>17</t>
  </si>
  <si>
    <t>34113140</t>
  </si>
  <si>
    <t>kabel ovládací průmyslový stíněný laminovanou Al fólií s příložným Cu drátem jádro Cu plné izolace PVC plášť PVC 225V (JE-Y(St)Y...Bd) 2x2x0,80mm2</t>
  </si>
  <si>
    <t>32</t>
  </si>
  <si>
    <t>-125816729</t>
  </si>
  <si>
    <t>4800*1,15 'Přepočtené koeficientem množství</t>
  </si>
  <si>
    <t>18</t>
  </si>
  <si>
    <t>998741122</t>
  </si>
  <si>
    <t>Přesun hmot pro silnoproud stanovený z hmotnosti přesunovaného materiálu vodorovná dopravní vzdálenost do 50 m ruční (bez užití mechanizace) v objektech výšky přes 6 do 12 m</t>
  </si>
  <si>
    <t>-541101962</t>
  </si>
  <si>
    <t>https://podminky.urs.cz/item/CS_URS_2025_01/998741122</t>
  </si>
  <si>
    <t>742</t>
  </si>
  <si>
    <t>Elektroinstalace - slaboproud</t>
  </si>
  <si>
    <t>19</t>
  </si>
  <si>
    <t>742110041</t>
  </si>
  <si>
    <t>Montáž lišt elektroinstalačních vkládacích</t>
  </si>
  <si>
    <t>-1207637291</t>
  </si>
  <si>
    <t>https://podminky.urs.cz/item/CS_URS_2025_01/742110041</t>
  </si>
  <si>
    <t>20</t>
  </si>
  <si>
    <t>34571012</t>
  </si>
  <si>
    <t>lišta elektroinstalační vkládací 40x15mm</t>
  </si>
  <si>
    <t>-1938611148</t>
  </si>
  <si>
    <t>4800*1,05 'Přepočtené koeficientem množství</t>
  </si>
  <si>
    <t>742190005</t>
  </si>
  <si>
    <t>Ostatní práce pro trasy vložení požárně těsnicího materiálu pro prostup</t>
  </si>
  <si>
    <t>1755068226</t>
  </si>
  <si>
    <t>https://podminky.urs.cz/item/CS_URS_2025_01/742190005</t>
  </si>
  <si>
    <t>22</t>
  </si>
  <si>
    <t>59081026</t>
  </si>
  <si>
    <t>zátka protipožární kabelová pro max. průměr otvoru 107mm</t>
  </si>
  <si>
    <t>387280829</t>
  </si>
  <si>
    <t>23</t>
  </si>
  <si>
    <t>742210003</t>
  </si>
  <si>
    <t>Montáž ústředny EPS bez čelního panelu čtyř nebo vícekruhové</t>
  </si>
  <si>
    <t>-1861491139</t>
  </si>
  <si>
    <t>https://podminky.urs.cz/item/CS_URS_2025_01/742210003</t>
  </si>
  <si>
    <t>24</t>
  </si>
  <si>
    <t>59081401</t>
  </si>
  <si>
    <t>ústředna EPS adresná analogová, bez displeje a ovládacích prvků, max. 3072 adres</t>
  </si>
  <si>
    <t>-665230023</t>
  </si>
  <si>
    <t>25</t>
  </si>
  <si>
    <t>742210005</t>
  </si>
  <si>
    <t>Montáž ústředny EPS panelu čelního</t>
  </si>
  <si>
    <t>-1814058473</t>
  </si>
  <si>
    <t>https://podminky.urs.cz/item/CS_URS_2025_01/742210005</t>
  </si>
  <si>
    <t>26</t>
  </si>
  <si>
    <t>ADI.0079197.URS</t>
  </si>
  <si>
    <t>Čelní ovl. panel  IQ8Control C\M, CZ</t>
  </si>
  <si>
    <t>1085896104</t>
  </si>
  <si>
    <t>27</t>
  </si>
  <si>
    <t>742210006</t>
  </si>
  <si>
    <t>Montáž ústředny EPS karty rozšiřující</t>
  </si>
  <si>
    <t>-172007767</t>
  </si>
  <si>
    <t>https://podminky.urs.cz/item/CS_URS_2025_01/742210006</t>
  </si>
  <si>
    <t>28</t>
  </si>
  <si>
    <t>59081380</t>
  </si>
  <si>
    <t>deska linková, 2 kruhové linky, 128 adres na jedné kruhové lince</t>
  </si>
  <si>
    <t>1377532743</t>
  </si>
  <si>
    <t>29</t>
  </si>
  <si>
    <t>742210031</t>
  </si>
  <si>
    <t>Montáž zdroje napájecího pro ústřednu EPS dle EN54-4</t>
  </si>
  <si>
    <t>1397440785</t>
  </si>
  <si>
    <t>https://podminky.urs.cz/item/CS_URS_2025_01/742210031</t>
  </si>
  <si>
    <t>30</t>
  </si>
  <si>
    <t>40463101</t>
  </si>
  <si>
    <t>zdroj spínaný 24V/3A, certifikovaný dle EN54-4, plechový kryt, max. připojitelné Aku2x18 Ah</t>
  </si>
  <si>
    <t>-2127794946</t>
  </si>
  <si>
    <t>31</t>
  </si>
  <si>
    <t>742210041</t>
  </si>
  <si>
    <t>Montáž akumulátoru 2 x 12 V pro ústřednu EPS</t>
  </si>
  <si>
    <t>-503934110</t>
  </si>
  <si>
    <t>https://podminky.urs.cz/item/CS_URS_2025_01/742210041</t>
  </si>
  <si>
    <t>34621002</t>
  </si>
  <si>
    <t>akumulátor VRLA, 12 V, pól F2, kapacita 7,2 Ah</t>
  </si>
  <si>
    <t>1192557345</t>
  </si>
  <si>
    <t>33</t>
  </si>
  <si>
    <t>742210051</t>
  </si>
  <si>
    <t>Montáž zařízení dálkového přenosu s připojením a naprogramováním</t>
  </si>
  <si>
    <t>-134978859</t>
  </si>
  <si>
    <t>https://podminky.urs.cz/item/CS_URS_2025_01/742210051</t>
  </si>
  <si>
    <t>34</t>
  </si>
  <si>
    <t>742SPC002</t>
  </si>
  <si>
    <t>Zařízení dálkového přenosu</t>
  </si>
  <si>
    <t>ks</t>
  </si>
  <si>
    <t>1255056086</t>
  </si>
  <si>
    <t>35</t>
  </si>
  <si>
    <t>742210061</t>
  </si>
  <si>
    <t>Montáž ovládacího panelu požární ochrany</t>
  </si>
  <si>
    <t>-1350332203</t>
  </si>
  <si>
    <t>https://podminky.urs.cz/item/CS_URS_2025_01/742210061</t>
  </si>
  <si>
    <t>36</t>
  </si>
  <si>
    <t>59081355</t>
  </si>
  <si>
    <t>obslužné pole požární ochrany, 5 tlačítkové</t>
  </si>
  <si>
    <t>-1121263660</t>
  </si>
  <si>
    <t>37</t>
  </si>
  <si>
    <t>742210111</t>
  </si>
  <si>
    <t>Montáž klíčového trezoru se zámkovou vložkou</t>
  </si>
  <si>
    <t>-132785046</t>
  </si>
  <si>
    <t>https://podminky.urs.cz/item/CS_URS_2025_01/742210111</t>
  </si>
  <si>
    <t>38</t>
  </si>
  <si>
    <t>55779000</t>
  </si>
  <si>
    <t>trezor požární s přípravou pro vložku FAB, 24 V</t>
  </si>
  <si>
    <t>1855558952</t>
  </si>
  <si>
    <t>39</t>
  </si>
  <si>
    <t>54975000</t>
  </si>
  <si>
    <t>zámek a klíč pro požární trezor s přípravou pro vložku FAB</t>
  </si>
  <si>
    <t>-2026120392</t>
  </si>
  <si>
    <t>40</t>
  </si>
  <si>
    <t>742210121</t>
  </si>
  <si>
    <t>Montáž hlásiče automatického bodového</t>
  </si>
  <si>
    <t>1518530171</t>
  </si>
  <si>
    <t>https://podminky.urs.cz/item/CS_URS_2025_01/742210121</t>
  </si>
  <si>
    <t>41</t>
  </si>
  <si>
    <t>59081431</t>
  </si>
  <si>
    <t>hlásič kouře adresný optický</t>
  </si>
  <si>
    <t>1196173459</t>
  </si>
  <si>
    <t>42</t>
  </si>
  <si>
    <t>742210131</t>
  </si>
  <si>
    <t>Montáž soklu hlásiče nebo patice</t>
  </si>
  <si>
    <t>975175210</t>
  </si>
  <si>
    <t>https://podminky.urs.cz/item/CS_URS_2025_01/742210131</t>
  </si>
  <si>
    <t>43</t>
  </si>
  <si>
    <t>59081470</t>
  </si>
  <si>
    <t>patice hlásiče standardní</t>
  </si>
  <si>
    <t>-876341921</t>
  </si>
  <si>
    <t>44</t>
  </si>
  <si>
    <t>742210151</t>
  </si>
  <si>
    <t>Montáž hlásiče tlačítkového se sklíčkem</t>
  </si>
  <si>
    <t>-1601575092</t>
  </si>
  <si>
    <t>https://podminky.urs.cz/item/CS_URS_2025_01/742210151</t>
  </si>
  <si>
    <t>45</t>
  </si>
  <si>
    <t>59081452</t>
  </si>
  <si>
    <t>hlásič konvenční tlačítkový červený, prolamovací plast</t>
  </si>
  <si>
    <t>-249552764</t>
  </si>
  <si>
    <t>46</t>
  </si>
  <si>
    <t>742210261</t>
  </si>
  <si>
    <t>Montáž světelných nebo zvukových prvků EPS sirény, majáku nebo signalizace</t>
  </si>
  <si>
    <t>-481782495</t>
  </si>
  <si>
    <t>https://podminky.urs.cz/item/CS_URS_2025_01/742210261</t>
  </si>
  <si>
    <t>47</t>
  </si>
  <si>
    <t>59081500</t>
  </si>
  <si>
    <t>siréna adresná</t>
  </si>
  <si>
    <t>275691968</t>
  </si>
  <si>
    <t>48</t>
  </si>
  <si>
    <t>59081523</t>
  </si>
  <si>
    <t>siréna s doplňkovou optickou signalizací, záblesk červený</t>
  </si>
  <si>
    <t>1011067496</t>
  </si>
  <si>
    <t>49</t>
  </si>
  <si>
    <t>742210401</t>
  </si>
  <si>
    <t>Nastavení a oživení EPS programování základních parametrů ústředny</t>
  </si>
  <si>
    <t>-1573562694</t>
  </si>
  <si>
    <t>https://podminky.urs.cz/item/CS_URS_2025_01/742210401</t>
  </si>
  <si>
    <t>50</t>
  </si>
  <si>
    <t>742210421</t>
  </si>
  <si>
    <t>Nastavení a oživení EPS oživení systému na jeden detektor</t>
  </si>
  <si>
    <t>439757559</t>
  </si>
  <si>
    <t>https://podminky.urs.cz/item/CS_URS_2025_01/742210421</t>
  </si>
  <si>
    <t>51</t>
  </si>
  <si>
    <t>742210503</t>
  </si>
  <si>
    <t>Zkoušky a revize EPS zkoušky koordinační funkční EPS</t>
  </si>
  <si>
    <t>-902210861</t>
  </si>
  <si>
    <t>https://podminky.urs.cz/item/CS_URS_2025_01/742210503</t>
  </si>
  <si>
    <t>52</t>
  </si>
  <si>
    <t>742210521</t>
  </si>
  <si>
    <t>Zkoušky a revize EPS revize výchozí systému EPS na jeden detektor</t>
  </si>
  <si>
    <t>744428416</t>
  </si>
  <si>
    <t>https://podminky.urs.cz/item/CS_URS_2025_01/742210521</t>
  </si>
  <si>
    <t>53</t>
  </si>
  <si>
    <t>742SPC001</t>
  </si>
  <si>
    <t>Zprovoznění systému</t>
  </si>
  <si>
    <t>kpl</t>
  </si>
  <si>
    <t>-1146422734</t>
  </si>
  <si>
    <t>54</t>
  </si>
  <si>
    <t>998742122</t>
  </si>
  <si>
    <t>Přesun hmot pro slaboproud stanovený z hmotnosti přesunovaného materiálu vodorovná dopravní vzdálenost do 50 m ruční (bez užití mechanizace) v objektech výšky přes 6 do 12 m</t>
  </si>
  <si>
    <t>786334757</t>
  </si>
  <si>
    <t>https://podminky.urs.cz/item/CS_URS_2025_01/998742122</t>
  </si>
  <si>
    <t>766</t>
  </si>
  <si>
    <t>Konstrukce truhlářské</t>
  </si>
  <si>
    <t>55</t>
  </si>
  <si>
    <t>766660021</t>
  </si>
  <si>
    <t>Montáž dveřních křídel dřevěných nebo plastových otevíravých do ocelové zárubně protipožárních jednokřídlových, šířky do 800 mm</t>
  </si>
  <si>
    <t>-2083394812</t>
  </si>
  <si>
    <t>https://podminky.urs.cz/item/CS_URS_2025_01/766660021</t>
  </si>
  <si>
    <t>56</t>
  </si>
  <si>
    <t>61162096</t>
  </si>
  <si>
    <t>dveře jednokřídlé dřevotřískové protipožární EI (EW) 30 D3 povrch laminátový plné 600x1970-2100mm</t>
  </si>
  <si>
    <t>-714175086</t>
  </si>
  <si>
    <t>57</t>
  </si>
  <si>
    <t>61162098</t>
  </si>
  <si>
    <t>dveře jednokřídlé dřevotřískové protipožární EI (EW) 30 D3 povrch laminátový plné 800x1970-2100mm</t>
  </si>
  <si>
    <t>-1544388633</t>
  </si>
  <si>
    <t>58</t>
  </si>
  <si>
    <t>766660716</t>
  </si>
  <si>
    <t>Montáž dveřních doplňků samozavírače na zárubeň dřevěnou</t>
  </si>
  <si>
    <t>1188141291</t>
  </si>
  <si>
    <t>https://podminky.urs.cz/item/CS_URS_2025_01/766660716</t>
  </si>
  <si>
    <t>59</t>
  </si>
  <si>
    <t>54917250</t>
  </si>
  <si>
    <t>samozavírač dveří hydraulický</t>
  </si>
  <si>
    <t>-935436168</t>
  </si>
  <si>
    <t>60</t>
  </si>
  <si>
    <t>766660729</t>
  </si>
  <si>
    <t>Montáž dveřních doplňků dveřního kování interiérového štítku s klikou</t>
  </si>
  <si>
    <t>-1785579327</t>
  </si>
  <si>
    <t>https://podminky.urs.cz/item/CS_URS_2025_01/766660729</t>
  </si>
  <si>
    <t>61</t>
  </si>
  <si>
    <t>54914123</t>
  </si>
  <si>
    <t>dveřní kování interiérové rozetové klika/klika</t>
  </si>
  <si>
    <t>431209828</t>
  </si>
  <si>
    <t>62</t>
  </si>
  <si>
    <t>766660751</t>
  </si>
  <si>
    <t>Montáž dveřních doplňků dveřního kování interiérového zámku</t>
  </si>
  <si>
    <t>1104925930</t>
  </si>
  <si>
    <t>https://podminky.urs.cz/item/CS_URS_2025_01/766660751</t>
  </si>
  <si>
    <t>63</t>
  </si>
  <si>
    <t>54924010</t>
  </si>
  <si>
    <t>zámek zadlabací protipožární rozteč 90x55,5mm</t>
  </si>
  <si>
    <t>1001957802</t>
  </si>
  <si>
    <t>64</t>
  </si>
  <si>
    <t>766660752</t>
  </si>
  <si>
    <t>Montáž dveřních doplňků dveřního kování interiérového zámkové vložky</t>
  </si>
  <si>
    <t>-1852647693</t>
  </si>
  <si>
    <t>https://podminky.urs.cz/item/CS_URS_2025_01/766660752</t>
  </si>
  <si>
    <t>65</t>
  </si>
  <si>
    <t>54964210</t>
  </si>
  <si>
    <t>vložka cylindrická stavební 35+55</t>
  </si>
  <si>
    <t>-744303447</t>
  </si>
  <si>
    <t>66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</si>
  <si>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</si>
  <si>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</si>
  <si>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250577558</t>
  </si>
  <si>
    <t>https://podminky.urs.cz/item/CS_URS_2025_01/998766122</t>
  </si>
  <si>
    <t>783</t>
  </si>
  <si>
    <t>Dokončovací práce - nátěry</t>
  </si>
  <si>
    <t>67</t>
  </si>
  <si>
    <t>783301313</t>
  </si>
  <si>
    <t>Příprava podkladu zámečnických konstrukcí před provedením nátěru odmaštění odmašťovačem ředidlovým</t>
  </si>
  <si>
    <t>-2056194312</t>
  </si>
  <si>
    <t>https://podminky.urs.cz/item/CS_URS_2025_01/783301313</t>
  </si>
  <si>
    <t>5*(2*2,0+0,8)*(2*0,05+0,1)+1*(2*2,0+0,8)*(2*0,05+0,15)+2*(2*2,0+0,6)*(2*0,05+0,6)</t>
  </si>
  <si>
    <t>68</t>
  </si>
  <si>
    <t>783314101</t>
  </si>
  <si>
    <t>Základní nátěr zámečnických konstrukcí jednonásobný syntetický</t>
  </si>
  <si>
    <t>701432564</t>
  </si>
  <si>
    <t>https://podminky.urs.cz/item/CS_URS_2025_01/783314101</t>
  </si>
  <si>
    <t>69</t>
  </si>
  <si>
    <t>783317101</t>
  </si>
  <si>
    <t>Krycí nátěr (email) zámečnických konstrukcí jednonásobný syntetický standardní</t>
  </si>
  <si>
    <t>-1537666299</t>
  </si>
  <si>
    <t>https://podminky.urs.cz/item/CS_URS_2025_01/783317101</t>
  </si>
  <si>
    <t>784</t>
  </si>
  <si>
    <t>Dokončovací práce - malby a tapety</t>
  </si>
  <si>
    <t>70</t>
  </si>
  <si>
    <t>784111001</t>
  </si>
  <si>
    <t>Oprášení (ometení) podkladu v místnostech výšky do 3,80 m</t>
  </si>
  <si>
    <t>-211184446</t>
  </si>
  <si>
    <t>https://podminky.urs.cz/item/CS_URS_2025_01/784111001</t>
  </si>
  <si>
    <t>8*2*0,5*(2*2,0+0,8)</t>
  </si>
  <si>
    <t>53*2*0,5*0,5</t>
  </si>
  <si>
    <t>71</t>
  </si>
  <si>
    <t>784181101</t>
  </si>
  <si>
    <t>Penetrace podkladu jednonásobná základní akrylátová bezbarvá v místnostech výšky do 3,80 m</t>
  </si>
  <si>
    <t>-906704105</t>
  </si>
  <si>
    <t>https://podminky.urs.cz/item/CS_URS_2025_01/784181101</t>
  </si>
  <si>
    <t>72</t>
  </si>
  <si>
    <t>784191007</t>
  </si>
  <si>
    <t>Čištění vnitřních ploch hrubý úklid po provedení malířských prací omytím podlah</t>
  </si>
  <si>
    <t>-391939911</t>
  </si>
  <si>
    <t>https://podminky.urs.cz/item/CS_URS_2025_01/784191007</t>
  </si>
  <si>
    <t>2,0*(6*1,8+2*1,6)</t>
  </si>
  <si>
    <t>53*2*1,0*1,0</t>
  </si>
  <si>
    <t>73</t>
  </si>
  <si>
    <t>784211101</t>
  </si>
  <si>
    <t>Malby z malířských směsí oděruvzdorných za mokra dvojnásobné, bílé za mokra oděruvzdorné výborně v místnostech výšky do 3,80 m</t>
  </si>
  <si>
    <t>703355471</t>
  </si>
  <si>
    <t>https://podminky.urs.cz/item/CS_URS_2025_01/784211101</t>
  </si>
  <si>
    <t>VRN</t>
  </si>
  <si>
    <t>Vedlejší rozpočtové náklady</t>
  </si>
  <si>
    <t>VRN1</t>
  </si>
  <si>
    <t>Průzkumné, zeměměřičské a projektové práce</t>
  </si>
  <si>
    <t>74</t>
  </si>
  <si>
    <t>013244000</t>
  </si>
  <si>
    <t>Dokumentace pro provádění stavby - dodavatelská</t>
  </si>
  <si>
    <t>1024</t>
  </si>
  <si>
    <t>2124635476</t>
  </si>
  <si>
    <t>https://podminky.urs.cz/item/CS_URS_2025_01/013244000</t>
  </si>
  <si>
    <t>75</t>
  </si>
  <si>
    <t>013254000</t>
  </si>
  <si>
    <t>Dokumentace skutečného provedení stavby</t>
  </si>
  <si>
    <t>-1898096785</t>
  </si>
  <si>
    <t>https://podminky.urs.cz/item/CS_URS_2025_01/013254000</t>
  </si>
  <si>
    <t>VRN3</t>
  </si>
  <si>
    <t>Zařízení staveniště</t>
  </si>
  <si>
    <t>76</t>
  </si>
  <si>
    <t>032002000</t>
  </si>
  <si>
    <t>Vybavení staveniště</t>
  </si>
  <si>
    <t>-741091154</t>
  </si>
  <si>
    <t>https://podminky.urs.cz/item/CS_URS_2025_01/032002000</t>
  </si>
  <si>
    <t>77</t>
  </si>
  <si>
    <t>033103000</t>
  </si>
  <si>
    <t>Připojení energií pro zařízení staveniště</t>
  </si>
  <si>
    <t>2085229685</t>
  </si>
  <si>
    <t>https://podminky.urs.cz/item/CS_URS_2025_01/033103000</t>
  </si>
  <si>
    <t>78</t>
  </si>
  <si>
    <t>033203000</t>
  </si>
  <si>
    <t>Spotřeba energií pro zařízení staveniště</t>
  </si>
  <si>
    <t>636521727</t>
  </si>
  <si>
    <t>https://podminky.urs.cz/item/CS_URS_2025_01/033203000</t>
  </si>
  <si>
    <t>VRN9</t>
  </si>
  <si>
    <t>Ostatní náklady</t>
  </si>
  <si>
    <t>79</t>
  </si>
  <si>
    <t>092203000</t>
  </si>
  <si>
    <t>Náklady na zaškolení</t>
  </si>
  <si>
    <t>-1962376653</t>
  </si>
  <si>
    <t>https://podminky.urs.cz/item/CS_URS_2025_01/092203000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</si>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</sst>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124701" TargetMode="External"/><Relationship Id="rId18" Type="http://schemas.openxmlformats.org/officeDocument/2006/relationships/hyperlink" Target="https://podminky.urs.cz/item/CS_URS_2025_01/742210005" TargetMode="External"/><Relationship Id="rId26" Type="http://schemas.openxmlformats.org/officeDocument/2006/relationships/hyperlink" Target="https://podminky.urs.cz/item/CS_URS_2025_01/742210131" TargetMode="External"/><Relationship Id="rId39" Type="http://schemas.openxmlformats.org/officeDocument/2006/relationships/hyperlink" Target="https://podminky.urs.cz/item/CS_URS_2025_01/998766122" TargetMode="External"/><Relationship Id="rId21" Type="http://schemas.openxmlformats.org/officeDocument/2006/relationships/hyperlink" Target="https://podminky.urs.cz/item/CS_URS_2025_01/742210041" TargetMode="External"/><Relationship Id="rId34" Type="http://schemas.openxmlformats.org/officeDocument/2006/relationships/hyperlink" Target="https://podminky.urs.cz/item/CS_URS_2025_01/766660021" TargetMode="External"/><Relationship Id="rId42" Type="http://schemas.openxmlformats.org/officeDocument/2006/relationships/hyperlink" Target="https://podminky.urs.cz/item/CS_URS_2025_01/783317101" TargetMode="External"/><Relationship Id="rId47" Type="http://schemas.openxmlformats.org/officeDocument/2006/relationships/hyperlink" Target="https://podminky.urs.cz/item/CS_URS_2025_01/013244000" TargetMode="External"/><Relationship Id="rId50" Type="http://schemas.openxmlformats.org/officeDocument/2006/relationships/hyperlink" Target="https://podminky.urs.cz/item/CS_URS_2025_01/033103000" TargetMode="External"/><Relationship Id="rId7" Type="http://schemas.openxmlformats.org/officeDocument/2006/relationships/hyperlink" Target="https://podminky.urs.cz/item/CS_URS_2025_01/977151113" TargetMode="External"/><Relationship Id="rId2" Type="http://schemas.openxmlformats.org/officeDocument/2006/relationships/hyperlink" Target="https://podminky.urs.cz/item/CS_URS_2025_01/619995001" TargetMode="External"/><Relationship Id="rId16" Type="http://schemas.openxmlformats.org/officeDocument/2006/relationships/hyperlink" Target="https://podminky.urs.cz/item/CS_URS_2025_01/742190005" TargetMode="External"/><Relationship Id="rId29" Type="http://schemas.openxmlformats.org/officeDocument/2006/relationships/hyperlink" Target="https://podminky.urs.cz/item/CS_URS_2025_01/742210401" TargetMode="External"/><Relationship Id="rId11" Type="http://schemas.openxmlformats.org/officeDocument/2006/relationships/hyperlink" Target="https://podminky.urs.cz/item/CS_URS_2025_01/997013631" TargetMode="External"/><Relationship Id="rId24" Type="http://schemas.openxmlformats.org/officeDocument/2006/relationships/hyperlink" Target="https://podminky.urs.cz/item/CS_URS_2025_01/742210111" TargetMode="External"/><Relationship Id="rId32" Type="http://schemas.openxmlformats.org/officeDocument/2006/relationships/hyperlink" Target="https://podminky.urs.cz/item/CS_URS_2025_01/742210521" TargetMode="External"/><Relationship Id="rId37" Type="http://schemas.openxmlformats.org/officeDocument/2006/relationships/hyperlink" Target="https://podminky.urs.cz/item/CS_URS_2025_01/766660751" TargetMode="External"/><Relationship Id="rId40" Type="http://schemas.openxmlformats.org/officeDocument/2006/relationships/hyperlink" Target="https://podminky.urs.cz/item/CS_URS_2025_01/783301313" TargetMode="External"/><Relationship Id="rId45" Type="http://schemas.openxmlformats.org/officeDocument/2006/relationships/hyperlink" Target="https://podminky.urs.cz/item/CS_URS_2025_01/784191007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52902031" TargetMode="External"/><Relationship Id="rId10" Type="http://schemas.openxmlformats.org/officeDocument/2006/relationships/hyperlink" Target="https://podminky.urs.cz/item/CS_URS_2025_01/997013509" TargetMode="External"/><Relationship Id="rId19" Type="http://schemas.openxmlformats.org/officeDocument/2006/relationships/hyperlink" Target="https://podminky.urs.cz/item/CS_URS_2025_01/742210006" TargetMode="External"/><Relationship Id="rId31" Type="http://schemas.openxmlformats.org/officeDocument/2006/relationships/hyperlink" Target="https://podminky.urs.cz/item/CS_URS_2025_01/742210503" TargetMode="External"/><Relationship Id="rId44" Type="http://schemas.openxmlformats.org/officeDocument/2006/relationships/hyperlink" Target="https://podminky.urs.cz/item/CS_URS_2025_01/784181101" TargetMode="External"/><Relationship Id="rId52" Type="http://schemas.openxmlformats.org/officeDocument/2006/relationships/hyperlink" Target="https://podminky.urs.cz/item/CS_URS_2025_01/092203000" TargetMode="External"/><Relationship Id="rId4" Type="http://schemas.openxmlformats.org/officeDocument/2006/relationships/hyperlink" Target="https://podminky.urs.cz/item/CS_URS_2025_01/949101111" TargetMode="External"/><Relationship Id="rId9" Type="http://schemas.openxmlformats.org/officeDocument/2006/relationships/hyperlink" Target="https://podminky.urs.cz/item/CS_URS_2025_01/997013501" TargetMode="External"/><Relationship Id="rId14" Type="http://schemas.openxmlformats.org/officeDocument/2006/relationships/hyperlink" Target="https://podminky.urs.cz/item/CS_URS_2025_01/998741122" TargetMode="External"/><Relationship Id="rId22" Type="http://schemas.openxmlformats.org/officeDocument/2006/relationships/hyperlink" Target="https://podminky.urs.cz/item/CS_URS_2025_01/742210051" TargetMode="External"/><Relationship Id="rId27" Type="http://schemas.openxmlformats.org/officeDocument/2006/relationships/hyperlink" Target="https://podminky.urs.cz/item/CS_URS_2025_01/742210151" TargetMode="External"/><Relationship Id="rId30" Type="http://schemas.openxmlformats.org/officeDocument/2006/relationships/hyperlink" Target="https://podminky.urs.cz/item/CS_URS_2025_01/742210421" TargetMode="External"/><Relationship Id="rId35" Type="http://schemas.openxmlformats.org/officeDocument/2006/relationships/hyperlink" Target="https://podminky.urs.cz/item/CS_URS_2025_01/766660716" TargetMode="External"/><Relationship Id="rId43" Type="http://schemas.openxmlformats.org/officeDocument/2006/relationships/hyperlink" Target="https://podminky.urs.cz/item/CS_URS_2025_01/784111001" TargetMode="External"/><Relationship Id="rId48" Type="http://schemas.openxmlformats.org/officeDocument/2006/relationships/hyperlink" Target="https://podminky.urs.cz/item/CS_URS_2025_01/013254000" TargetMode="External"/><Relationship Id="rId8" Type="http://schemas.openxmlformats.org/officeDocument/2006/relationships/hyperlink" Target="https://podminky.urs.cz/item/CS_URS_2025_01/997013213" TargetMode="External"/><Relationship Id="rId51" Type="http://schemas.openxmlformats.org/officeDocument/2006/relationships/hyperlink" Target="https://podminky.urs.cz/item/CS_URS_2025_01/033203000" TargetMode="External"/><Relationship Id="rId3" Type="http://schemas.openxmlformats.org/officeDocument/2006/relationships/hyperlink" Target="https://podminky.urs.cz/item/CS_URS_2025_01/642944121" TargetMode="External"/><Relationship Id="rId12" Type="http://schemas.openxmlformats.org/officeDocument/2006/relationships/hyperlink" Target="https://podminky.urs.cz/item/CS_URS_2025_01/998018002" TargetMode="External"/><Relationship Id="rId17" Type="http://schemas.openxmlformats.org/officeDocument/2006/relationships/hyperlink" Target="https://podminky.urs.cz/item/CS_URS_2025_01/742210003" TargetMode="External"/><Relationship Id="rId25" Type="http://schemas.openxmlformats.org/officeDocument/2006/relationships/hyperlink" Target="https://podminky.urs.cz/item/CS_URS_2025_01/742210121" TargetMode="External"/><Relationship Id="rId33" Type="http://schemas.openxmlformats.org/officeDocument/2006/relationships/hyperlink" Target="https://podminky.urs.cz/item/CS_URS_2025_01/998742122" TargetMode="External"/><Relationship Id="rId38" Type="http://schemas.openxmlformats.org/officeDocument/2006/relationships/hyperlink" Target="https://podminky.urs.cz/item/CS_URS_2025_01/766660752" TargetMode="External"/><Relationship Id="rId46" Type="http://schemas.openxmlformats.org/officeDocument/2006/relationships/hyperlink" Target="https://podminky.urs.cz/item/CS_URS_2025_01/784211101" TargetMode="External"/><Relationship Id="rId20" Type="http://schemas.openxmlformats.org/officeDocument/2006/relationships/hyperlink" Target="https://podminky.urs.cz/item/CS_URS_2025_01/742210031" TargetMode="External"/><Relationship Id="rId41" Type="http://schemas.openxmlformats.org/officeDocument/2006/relationships/hyperlink" Target="https://podminky.urs.cz/item/CS_URS_2025_01/783314101" TargetMode="External"/><Relationship Id="rId1" Type="http://schemas.openxmlformats.org/officeDocument/2006/relationships/hyperlink" Target="https://podminky.urs.cz/item/CS_URS_2025_01/612325302" TargetMode="External"/><Relationship Id="rId6" Type="http://schemas.openxmlformats.org/officeDocument/2006/relationships/hyperlink" Target="https://podminky.urs.cz/item/CS_URS_2025_01/968072455" TargetMode="External"/><Relationship Id="rId15" Type="http://schemas.openxmlformats.org/officeDocument/2006/relationships/hyperlink" Target="https://podminky.urs.cz/item/CS_URS_2025_01/742110041" TargetMode="External"/><Relationship Id="rId23" Type="http://schemas.openxmlformats.org/officeDocument/2006/relationships/hyperlink" Target="https://podminky.urs.cz/item/CS_URS_2025_01/742210061" TargetMode="External"/><Relationship Id="rId28" Type="http://schemas.openxmlformats.org/officeDocument/2006/relationships/hyperlink" Target="https://podminky.urs.cz/item/CS_URS_2025_01/742210261" TargetMode="External"/><Relationship Id="rId36" Type="http://schemas.openxmlformats.org/officeDocument/2006/relationships/hyperlink" Target="https://podminky.urs.cz/item/CS_URS_2025_01/766660729" TargetMode="External"/><Relationship Id="rId49" Type="http://schemas.openxmlformats.org/officeDocument/2006/relationships/hyperlink" Target="https://podminky.urs.cz/item/CS_URS_2025_01/032002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29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29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3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3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47.25" customHeight="1">
      <c r="B23" s="22"/>
      <c r="C23" s="23"/>
      <c r="D23" s="23"/>
      <c r="E23" s="320" t="s">
        <v>34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ROUND(AG54,2)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36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37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38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ROUND(AV54,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6">
        <v>0.12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ROUND(AW54,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6">
        <v>0.12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7" t="s">
        <v>47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9">
        <f>SUM(AK26:AK33)</f>
        <v>0</v>
      </c>
      <c r="AL35" s="328"/>
      <c r="AM35" s="328"/>
      <c r="AN35" s="328"/>
      <c r="AO35" s="33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2025001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1" t="str">
        <f>K6</f>
        <v>DD Louny U Pramene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3" t="str">
        <f>IF(AN8= "","",AN8)</f>
        <v>19. 1. 2025</v>
      </c>
      <c r="AN47" s="33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4" t="str">
        <f>IF(E17="","",E17)</f>
        <v xml:space="preserve"> </v>
      </c>
      <c r="AN49" s="335"/>
      <c r="AO49" s="335"/>
      <c r="AP49" s="335"/>
      <c r="AQ49" s="37"/>
      <c r="AR49" s="40"/>
      <c r="AS49" s="336" t="s">
        <v>49</v>
      </c>
      <c r="AT49" s="33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4" t="str">
        <f>IF(E20="","",E20)</f>
        <v xml:space="preserve"> </v>
      </c>
      <c r="AN50" s="335"/>
      <c r="AO50" s="335"/>
      <c r="AP50" s="335"/>
      <c r="AQ50" s="37"/>
      <c r="AR50" s="40"/>
      <c r="AS50" s="338"/>
      <c r="AT50" s="33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0"/>
      <c r="AT51" s="34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2" t="s">
        <v>50</v>
      </c>
      <c r="D52" s="343"/>
      <c r="E52" s="343"/>
      <c r="F52" s="343"/>
      <c r="G52" s="343"/>
      <c r="H52" s="67"/>
      <c r="I52" s="344" t="s">
        <v>51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52</v>
      </c>
      <c r="AH52" s="343"/>
      <c r="AI52" s="343"/>
      <c r="AJ52" s="343"/>
      <c r="AK52" s="343"/>
      <c r="AL52" s="343"/>
      <c r="AM52" s="343"/>
      <c r="AN52" s="344" t="s">
        <v>53</v>
      </c>
      <c r="AO52" s="343"/>
      <c r="AP52" s="343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9">
        <f>ROUND(AG55,2)</f>
        <v>0</v>
      </c>
      <c r="AH54" s="349"/>
      <c r="AI54" s="349"/>
      <c r="AJ54" s="349"/>
      <c r="AK54" s="349"/>
      <c r="AL54" s="349"/>
      <c r="AM54" s="349"/>
      <c r="AN54" s="350">
        <f>SUM(AG54,AT54)</f>
        <v>0</v>
      </c>
      <c r="AO54" s="350"/>
      <c r="AP54" s="35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6.5" customHeight="1">
      <c r="A55" s="87" t="s">
        <v>73</v>
      </c>
      <c r="B55" s="88"/>
      <c r="C55" s="89"/>
      <c r="D55" s="348" t="s">
        <v>74</v>
      </c>
      <c r="E55" s="348"/>
      <c r="F55" s="348"/>
      <c r="G55" s="348"/>
      <c r="H55" s="348"/>
      <c r="I55" s="90"/>
      <c r="J55" s="348" t="s">
        <v>75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6">
        <f>'01 - EPS'!J30</f>
        <v>0</v>
      </c>
      <c r="AH55" s="347"/>
      <c r="AI55" s="347"/>
      <c r="AJ55" s="347"/>
      <c r="AK55" s="347"/>
      <c r="AL55" s="347"/>
      <c r="AM55" s="347"/>
      <c r="AN55" s="346">
        <f>SUM(AG55,AT55)</f>
        <v>0</v>
      </c>
      <c r="AO55" s="347"/>
      <c r="AP55" s="347"/>
      <c r="AQ55" s="91" t="s">
        <v>76</v>
      </c>
      <c r="AR55" s="92"/>
      <c r="AS55" s="93">
        <v>0</v>
      </c>
      <c r="AT55" s="94">
        <f>ROUND(SUM(AV55:AW55),2)</f>
        <v>0</v>
      </c>
      <c r="AU55" s="95">
        <f>'01 - EPS'!P94</f>
        <v>0</v>
      </c>
      <c r="AV55" s="94">
        <f>'01 - EPS'!J33</f>
        <v>0</v>
      </c>
      <c r="AW55" s="94">
        <f>'01 - EPS'!J34</f>
        <v>0</v>
      </c>
      <c r="AX55" s="94">
        <f>'01 - EPS'!J35</f>
        <v>0</v>
      </c>
      <c r="AY55" s="94">
        <f>'01 - EPS'!J36</f>
        <v>0</v>
      </c>
      <c r="AZ55" s="94">
        <f>'01 - EPS'!F33</f>
        <v>0</v>
      </c>
      <c r="BA55" s="94">
        <f>'01 - EPS'!F34</f>
        <v>0</v>
      </c>
      <c r="BB55" s="94">
        <f>'01 - EPS'!F35</f>
        <v>0</v>
      </c>
      <c r="BC55" s="94">
        <f>'01 - EPS'!F36</f>
        <v>0</v>
      </c>
      <c r="BD55" s="96">
        <f>'01 - EPS'!F37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77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zJhT0tFEcPrUwL4tQgVxvX8FT2cUPca8N3wDsXSIx9eXj5BWr/c4DyzEAeUi9lXvyAdCZ1nqi9+WLJ4gvsnZiA==" saltValue="VeIjRjMuj7grh6bse/nfKD3PZySPROkm/f073MKIY6oEUIaJWc//U3fdWtHKyPeqwqNv76uxXOylZFI5lT4iu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EPS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65"/>
  <sheetViews>
    <sheetView showGridLines="0" tabSelected="1" topLeftCell="A59" workbookViewId="0">
      <selection activeCell="I98" sqref="I9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8" t="s">
        <v>78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77</v>
      </c>
    </row>
    <row r="4" spans="1:46" s="1" customFormat="1" ht="24.95" customHeight="1">
      <c r="B4" s="21"/>
      <c r="D4" s="100" t="s">
        <v>79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6.5" customHeight="1">
      <c r="B7" s="21"/>
      <c r="E7" s="352" t="str">
        <f>'Rekapitulace stavby'!K6</f>
        <v>DD Louny U Pramene</v>
      </c>
      <c r="F7" s="353"/>
      <c r="G7" s="353"/>
      <c r="H7" s="353"/>
      <c r="L7" s="21"/>
    </row>
    <row r="8" spans="1:46" s="2" customFormat="1" ht="12" customHeight="1">
      <c r="A8" s="35"/>
      <c r="B8" s="40"/>
      <c r="C8" s="35"/>
      <c r="D8" s="102" t="s">
        <v>80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4" t="s">
        <v>81</v>
      </c>
      <c r="F9" s="355"/>
      <c r="G9" s="355"/>
      <c r="H9" s="355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19. 1. 2025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25</v>
      </c>
      <c r="E14" s="35"/>
      <c r="F14" s="35"/>
      <c r="G14" s="35"/>
      <c r="H14" s="35"/>
      <c r="I14" s="102" t="s">
        <v>26</v>
      </c>
      <c r="J14" s="104" t="str">
        <f>IF('Rekapitulace stavby'!AN10="","",'Rekapitulace stavby'!AN10)</f>
        <v/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 xml:space="preserve"> </v>
      </c>
      <c r="F15" s="35"/>
      <c r="G15" s="35"/>
      <c r="H15" s="35"/>
      <c r="I15" s="102" t="s">
        <v>27</v>
      </c>
      <c r="J15" s="104" t="str">
        <f>IF('Rekapitulace stavby'!AN11="","",'Rekapitulace stavby'!AN11)</f>
        <v/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28</v>
      </c>
      <c r="E17" s="35"/>
      <c r="F17" s="35"/>
      <c r="G17" s="35"/>
      <c r="H17" s="35"/>
      <c r="I17" s="102" t="s">
        <v>26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6" t="str">
        <f>'Rekapitulace stavby'!E14</f>
        <v>Vyplň údaj</v>
      </c>
      <c r="F18" s="357"/>
      <c r="G18" s="357"/>
      <c r="H18" s="357"/>
      <c r="I18" s="102" t="s">
        <v>27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30</v>
      </c>
      <c r="E20" s="35"/>
      <c r="F20" s="35"/>
      <c r="G20" s="35"/>
      <c r="H20" s="35"/>
      <c r="I20" s="102" t="s">
        <v>26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27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32</v>
      </c>
      <c r="E23" s="35"/>
      <c r="F23" s="35"/>
      <c r="G23" s="35"/>
      <c r="H23" s="35"/>
      <c r="I23" s="102" t="s">
        <v>26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27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33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79.25" customHeight="1">
      <c r="A27" s="106"/>
      <c r="B27" s="107"/>
      <c r="C27" s="106"/>
      <c r="D27" s="106"/>
      <c r="E27" s="358" t="s">
        <v>82</v>
      </c>
      <c r="F27" s="358"/>
      <c r="G27" s="358"/>
      <c r="H27" s="358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35</v>
      </c>
      <c r="E30" s="35"/>
      <c r="F30" s="35"/>
      <c r="G30" s="35"/>
      <c r="H30" s="35"/>
      <c r="I30" s="35"/>
      <c r="J30" s="111">
        <f>ROUND(J94,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37</v>
      </c>
      <c r="G32" s="35"/>
      <c r="H32" s="35"/>
      <c r="I32" s="112" t="s">
        <v>36</v>
      </c>
      <c r="J32" s="112" t="s">
        <v>38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39</v>
      </c>
      <c r="E33" s="102" t="s">
        <v>40</v>
      </c>
      <c r="F33" s="114">
        <f>ROUND((SUM(BE94:BE264)),  2)</f>
        <v>0</v>
      </c>
      <c r="G33" s="35"/>
      <c r="H33" s="35"/>
      <c r="I33" s="115">
        <v>0.21</v>
      </c>
      <c r="J33" s="114">
        <f>ROUND(((SUM(BE94:BE264))*I33),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41</v>
      </c>
      <c r="F34" s="114">
        <f>ROUND((SUM(BF94:BF264)),  2)</f>
        <v>0</v>
      </c>
      <c r="G34" s="35"/>
      <c r="H34" s="35"/>
      <c r="I34" s="115">
        <v>0.12</v>
      </c>
      <c r="J34" s="114">
        <f>ROUND(((SUM(BF94:BF264))*I34),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42</v>
      </c>
      <c r="F35" s="114">
        <f>ROUND((SUM(BG94:BG264)),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43</v>
      </c>
      <c r="F36" s="114">
        <f>ROUND((SUM(BH94:BH264)),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44</v>
      </c>
      <c r="F37" s="114">
        <f>ROUND((SUM(BI94:BI264)),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45</v>
      </c>
      <c r="E39" s="118"/>
      <c r="F39" s="118"/>
      <c r="G39" s="119" t="s">
        <v>46</v>
      </c>
      <c r="H39" s="120" t="s">
        <v>47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83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59" t="str">
        <f>E7</f>
        <v>DD Louny U Pramene</v>
      </c>
      <c r="F48" s="360"/>
      <c r="G48" s="360"/>
      <c r="H48" s="360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1" t="str">
        <f>E9</f>
        <v>01 - EPS</v>
      </c>
      <c r="F50" s="361"/>
      <c r="G50" s="361"/>
      <c r="H50" s="361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19. 1. 2025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84</v>
      </c>
      <c r="D57" s="128"/>
      <c r="E57" s="128"/>
      <c r="F57" s="128"/>
      <c r="G57" s="128"/>
      <c r="H57" s="128"/>
      <c r="I57" s="128"/>
      <c r="J57" s="129" t="s">
        <v>85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67</v>
      </c>
      <c r="D59" s="37"/>
      <c r="E59" s="37"/>
      <c r="F59" s="37"/>
      <c r="G59" s="37"/>
      <c r="H59" s="37"/>
      <c r="I59" s="37"/>
      <c r="J59" s="78">
        <f>J94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86</v>
      </c>
    </row>
    <row r="60" spans="1:47" s="9" customFormat="1" ht="24.95" customHeight="1">
      <c r="B60" s="131"/>
      <c r="C60" s="132"/>
      <c r="D60" s="133" t="s">
        <v>87</v>
      </c>
      <c r="E60" s="134"/>
      <c r="F60" s="134"/>
      <c r="G60" s="134"/>
      <c r="H60" s="134"/>
      <c r="I60" s="134"/>
      <c r="J60" s="135">
        <f>J95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88</v>
      </c>
      <c r="E61" s="140"/>
      <c r="F61" s="140"/>
      <c r="G61" s="140"/>
      <c r="H61" s="140"/>
      <c r="I61" s="140"/>
      <c r="J61" s="141">
        <f>J96</f>
        <v>0</v>
      </c>
      <c r="K61" s="138"/>
      <c r="L61" s="142"/>
    </row>
    <row r="62" spans="1:47" s="10" customFormat="1" ht="19.899999999999999" customHeight="1">
      <c r="B62" s="137"/>
      <c r="C62" s="138"/>
      <c r="D62" s="139" t="s">
        <v>89</v>
      </c>
      <c r="E62" s="140"/>
      <c r="F62" s="140"/>
      <c r="G62" s="140"/>
      <c r="H62" s="140"/>
      <c r="I62" s="140"/>
      <c r="J62" s="141">
        <f>J112</f>
        <v>0</v>
      </c>
      <c r="K62" s="138"/>
      <c r="L62" s="142"/>
    </row>
    <row r="63" spans="1:47" s="10" customFormat="1" ht="19.899999999999999" customHeight="1">
      <c r="B63" s="137"/>
      <c r="C63" s="138"/>
      <c r="D63" s="139" t="s">
        <v>90</v>
      </c>
      <c r="E63" s="140"/>
      <c r="F63" s="140"/>
      <c r="G63" s="140"/>
      <c r="H63" s="140"/>
      <c r="I63" s="140"/>
      <c r="J63" s="141">
        <f>J126</f>
        <v>0</v>
      </c>
      <c r="K63" s="138"/>
      <c r="L63" s="142"/>
    </row>
    <row r="64" spans="1:47" s="10" customFormat="1" ht="19.899999999999999" customHeight="1">
      <c r="B64" s="137"/>
      <c r="C64" s="138"/>
      <c r="D64" s="139" t="s">
        <v>91</v>
      </c>
      <c r="E64" s="140"/>
      <c r="F64" s="140"/>
      <c r="G64" s="140"/>
      <c r="H64" s="140"/>
      <c r="I64" s="140"/>
      <c r="J64" s="141">
        <f>J136</f>
        <v>0</v>
      </c>
      <c r="K64" s="138"/>
      <c r="L64" s="142"/>
    </row>
    <row r="65" spans="1:31" s="9" customFormat="1" ht="24.95" customHeight="1">
      <c r="B65" s="131"/>
      <c r="C65" s="132"/>
      <c r="D65" s="133" t="s">
        <v>92</v>
      </c>
      <c r="E65" s="134"/>
      <c r="F65" s="134"/>
      <c r="G65" s="134"/>
      <c r="H65" s="134"/>
      <c r="I65" s="134"/>
      <c r="J65" s="135">
        <f>J139</f>
        <v>0</v>
      </c>
      <c r="K65" s="132"/>
      <c r="L65" s="136"/>
    </row>
    <row r="66" spans="1:31" s="10" customFormat="1" ht="19.899999999999999" customHeight="1">
      <c r="B66" s="137"/>
      <c r="C66" s="138"/>
      <c r="D66" s="139" t="s">
        <v>93</v>
      </c>
      <c r="E66" s="140"/>
      <c r="F66" s="140"/>
      <c r="G66" s="140"/>
      <c r="H66" s="140"/>
      <c r="I66" s="140"/>
      <c r="J66" s="141">
        <f>J140</f>
        <v>0</v>
      </c>
      <c r="K66" s="138"/>
      <c r="L66" s="142"/>
    </row>
    <row r="67" spans="1:31" s="10" customFormat="1" ht="19.899999999999999" customHeight="1">
      <c r="B67" s="137"/>
      <c r="C67" s="138"/>
      <c r="D67" s="139" t="s">
        <v>94</v>
      </c>
      <c r="E67" s="140"/>
      <c r="F67" s="140"/>
      <c r="G67" s="140"/>
      <c r="H67" s="140"/>
      <c r="I67" s="140"/>
      <c r="J67" s="141">
        <f>J147</f>
        <v>0</v>
      </c>
      <c r="K67" s="138"/>
      <c r="L67" s="142"/>
    </row>
    <row r="68" spans="1:31" s="10" customFormat="1" ht="19.899999999999999" customHeight="1">
      <c r="B68" s="137"/>
      <c r="C68" s="138"/>
      <c r="D68" s="139" t="s">
        <v>95</v>
      </c>
      <c r="E68" s="140"/>
      <c r="F68" s="140"/>
      <c r="G68" s="140"/>
      <c r="H68" s="140"/>
      <c r="I68" s="140"/>
      <c r="J68" s="141">
        <f>J204</f>
        <v>0</v>
      </c>
      <c r="K68" s="138"/>
      <c r="L68" s="142"/>
    </row>
    <row r="69" spans="1:31" s="10" customFormat="1" ht="19.899999999999999" customHeight="1">
      <c r="B69" s="137"/>
      <c r="C69" s="138"/>
      <c r="D69" s="139" t="s">
        <v>96</v>
      </c>
      <c r="E69" s="140"/>
      <c r="F69" s="140"/>
      <c r="G69" s="140"/>
      <c r="H69" s="140"/>
      <c r="I69" s="140"/>
      <c r="J69" s="141">
        <f>J223</f>
        <v>0</v>
      </c>
      <c r="K69" s="138"/>
      <c r="L69" s="142"/>
    </row>
    <row r="70" spans="1:31" s="10" customFormat="1" ht="19.899999999999999" customHeight="1">
      <c r="B70" s="137"/>
      <c r="C70" s="138"/>
      <c r="D70" s="139" t="s">
        <v>97</v>
      </c>
      <c r="E70" s="140"/>
      <c r="F70" s="140"/>
      <c r="G70" s="140"/>
      <c r="H70" s="140"/>
      <c r="I70" s="140"/>
      <c r="J70" s="141">
        <f>J231</f>
        <v>0</v>
      </c>
      <c r="K70" s="138"/>
      <c r="L70" s="142"/>
    </row>
    <row r="71" spans="1:31" s="9" customFormat="1" ht="24.95" customHeight="1">
      <c r="B71" s="131"/>
      <c r="C71" s="132"/>
      <c r="D71" s="133" t="s">
        <v>98</v>
      </c>
      <c r="E71" s="134"/>
      <c r="F71" s="134"/>
      <c r="G71" s="134"/>
      <c r="H71" s="134"/>
      <c r="I71" s="134"/>
      <c r="J71" s="135">
        <f>J249</f>
        <v>0</v>
      </c>
      <c r="K71" s="132"/>
      <c r="L71" s="136"/>
    </row>
    <row r="72" spans="1:31" s="10" customFormat="1" ht="19.899999999999999" customHeight="1">
      <c r="B72" s="137"/>
      <c r="C72" s="138"/>
      <c r="D72" s="139" t="s">
        <v>99</v>
      </c>
      <c r="E72" s="140"/>
      <c r="F72" s="140"/>
      <c r="G72" s="140"/>
      <c r="H72" s="140"/>
      <c r="I72" s="140"/>
      <c r="J72" s="141">
        <f>J250</f>
        <v>0</v>
      </c>
      <c r="K72" s="138"/>
      <c r="L72" s="142"/>
    </row>
    <row r="73" spans="1:31" s="10" customFormat="1" ht="19.899999999999999" customHeight="1">
      <c r="B73" s="137"/>
      <c r="C73" s="138"/>
      <c r="D73" s="139" t="s">
        <v>100</v>
      </c>
      <c r="E73" s="140"/>
      <c r="F73" s="140"/>
      <c r="G73" s="140"/>
      <c r="H73" s="140"/>
      <c r="I73" s="140"/>
      <c r="J73" s="141">
        <f>J255</f>
        <v>0</v>
      </c>
      <c r="K73" s="138"/>
      <c r="L73" s="142"/>
    </row>
    <row r="74" spans="1:31" s="10" customFormat="1" ht="19.899999999999999" customHeight="1">
      <c r="B74" s="137"/>
      <c r="C74" s="138"/>
      <c r="D74" s="139" t="s">
        <v>101</v>
      </c>
      <c r="E74" s="140"/>
      <c r="F74" s="140"/>
      <c r="G74" s="140"/>
      <c r="H74" s="140"/>
      <c r="I74" s="140"/>
      <c r="J74" s="141">
        <f>J262</f>
        <v>0</v>
      </c>
      <c r="K74" s="138"/>
      <c r="L74" s="142"/>
    </row>
    <row r="75" spans="1:31" s="2" customFormat="1" ht="21.7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80" spans="1:31" s="2" customFormat="1" ht="6.95" customHeight="1">
      <c r="A80" s="35"/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3" s="2" customFormat="1" ht="24.95" customHeight="1">
      <c r="A81" s="35"/>
      <c r="B81" s="36"/>
      <c r="C81" s="24" t="s">
        <v>102</v>
      </c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3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3" s="2" customFormat="1" ht="12" customHeight="1">
      <c r="A83" s="35"/>
      <c r="B83" s="36"/>
      <c r="C83" s="30" t="s">
        <v>16</v>
      </c>
      <c r="D83" s="37"/>
      <c r="E83" s="37"/>
      <c r="F83" s="37"/>
      <c r="G83" s="37"/>
      <c r="H83" s="37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3" s="2" customFormat="1" ht="16.5" customHeight="1">
      <c r="A84" s="35"/>
      <c r="B84" s="36"/>
      <c r="C84" s="37"/>
      <c r="D84" s="37"/>
      <c r="E84" s="359" t="str">
        <f>E7</f>
        <v>DD Louny U Pramene</v>
      </c>
      <c r="F84" s="360"/>
      <c r="G84" s="360"/>
      <c r="H84" s="360"/>
      <c r="I84" s="37"/>
      <c r="J84" s="37"/>
      <c r="K84" s="37"/>
      <c r="L84" s="103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3" s="2" customFormat="1" ht="12" customHeight="1">
      <c r="A85" s="35"/>
      <c r="B85" s="36"/>
      <c r="C85" s="30" t="s">
        <v>80</v>
      </c>
      <c r="D85" s="37"/>
      <c r="E85" s="37"/>
      <c r="F85" s="37"/>
      <c r="G85" s="37"/>
      <c r="H85" s="37"/>
      <c r="I85" s="37"/>
      <c r="J85" s="37"/>
      <c r="K85" s="37"/>
      <c r="L85" s="103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3" s="2" customFormat="1" ht="16.5" customHeight="1">
      <c r="A86" s="35"/>
      <c r="B86" s="36"/>
      <c r="C86" s="37"/>
      <c r="D86" s="37"/>
      <c r="E86" s="331" t="str">
        <f>E9</f>
        <v>01 - EPS</v>
      </c>
      <c r="F86" s="361"/>
      <c r="G86" s="361"/>
      <c r="H86" s="361"/>
      <c r="I86" s="37"/>
      <c r="J86" s="37"/>
      <c r="K86" s="37"/>
      <c r="L86" s="103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3" s="2" customFormat="1" ht="6.9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03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3" s="2" customFormat="1" ht="12" customHeight="1">
      <c r="A88" s="35"/>
      <c r="B88" s="36"/>
      <c r="C88" s="30" t="s">
        <v>21</v>
      </c>
      <c r="D88" s="37"/>
      <c r="E88" s="37"/>
      <c r="F88" s="28" t="str">
        <f>F12</f>
        <v xml:space="preserve"> </v>
      </c>
      <c r="G88" s="37"/>
      <c r="H88" s="37"/>
      <c r="I88" s="30" t="s">
        <v>23</v>
      </c>
      <c r="J88" s="60" t="str">
        <f>IF(J12="","",J12)</f>
        <v>19. 1. 2025</v>
      </c>
      <c r="K88" s="37"/>
      <c r="L88" s="103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3" s="2" customFormat="1" ht="6.9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03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3" s="2" customFormat="1" ht="15.2" customHeight="1">
      <c r="A90" s="35"/>
      <c r="B90" s="36"/>
      <c r="C90" s="30" t="s">
        <v>25</v>
      </c>
      <c r="D90" s="37"/>
      <c r="E90" s="37"/>
      <c r="F90" s="28" t="str">
        <f>E15</f>
        <v xml:space="preserve"> </v>
      </c>
      <c r="G90" s="37"/>
      <c r="H90" s="37"/>
      <c r="I90" s="30" t="s">
        <v>30</v>
      </c>
      <c r="J90" s="33" t="str">
        <f>E21</f>
        <v xml:space="preserve"> </v>
      </c>
      <c r="K90" s="37"/>
      <c r="L90" s="103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3" s="2" customFormat="1" ht="15.2" customHeight="1">
      <c r="A91" s="35"/>
      <c r="B91" s="36"/>
      <c r="C91" s="30" t="s">
        <v>28</v>
      </c>
      <c r="D91" s="37"/>
      <c r="E91" s="37"/>
      <c r="F91" s="28" t="str">
        <f>IF(E18="","",E18)</f>
        <v>Vyplň údaj</v>
      </c>
      <c r="G91" s="37"/>
      <c r="H91" s="37"/>
      <c r="I91" s="30" t="s">
        <v>32</v>
      </c>
      <c r="J91" s="33" t="str">
        <f>E24</f>
        <v xml:space="preserve"> </v>
      </c>
      <c r="K91" s="37"/>
      <c r="L91" s="103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3" s="2" customFormat="1" ht="10.3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103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63" s="11" customFormat="1" ht="29.25" customHeight="1">
      <c r="A93" s="143"/>
      <c r="B93" s="144"/>
      <c r="C93" s="145" t="s">
        <v>103</v>
      </c>
      <c r="D93" s="146" t="s">
        <v>54</v>
      </c>
      <c r="E93" s="146" t="s">
        <v>50</v>
      </c>
      <c r="F93" s="146" t="s">
        <v>51</v>
      </c>
      <c r="G93" s="146" t="s">
        <v>104</v>
      </c>
      <c r="H93" s="146" t="s">
        <v>105</v>
      </c>
      <c r="I93" s="146" t="s">
        <v>106</v>
      </c>
      <c r="J93" s="146" t="s">
        <v>85</v>
      </c>
      <c r="K93" s="147" t="s">
        <v>107</v>
      </c>
      <c r="L93" s="148"/>
      <c r="M93" s="69" t="s">
        <v>19</v>
      </c>
      <c r="N93" s="70" t="s">
        <v>39</v>
      </c>
      <c r="O93" s="70" t="s">
        <v>108</v>
      </c>
      <c r="P93" s="70" t="s">
        <v>109</v>
      </c>
      <c r="Q93" s="70" t="s">
        <v>110</v>
      </c>
      <c r="R93" s="70" t="s">
        <v>111</v>
      </c>
      <c r="S93" s="70" t="s">
        <v>112</v>
      </c>
      <c r="T93" s="71" t="s">
        <v>113</v>
      </c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</row>
    <row r="94" spans="1:63" s="2" customFormat="1" ht="22.9" customHeight="1">
      <c r="A94" s="35"/>
      <c r="B94" s="36"/>
      <c r="C94" s="76" t="s">
        <v>114</v>
      </c>
      <c r="D94" s="37"/>
      <c r="E94" s="37"/>
      <c r="F94" s="37"/>
      <c r="G94" s="37"/>
      <c r="H94" s="37"/>
      <c r="I94" s="37"/>
      <c r="J94" s="149">
        <f>BK94</f>
        <v>0</v>
      </c>
      <c r="K94" s="37"/>
      <c r="L94" s="40"/>
      <c r="M94" s="72"/>
      <c r="N94" s="150"/>
      <c r="O94" s="73"/>
      <c r="P94" s="151">
        <f>P95+P139+P249</f>
        <v>0</v>
      </c>
      <c r="Q94" s="73"/>
      <c r="R94" s="151">
        <f>R95+R139+R249</f>
        <v>3.9474136999999994</v>
      </c>
      <c r="S94" s="73"/>
      <c r="T94" s="152">
        <f>T95+T139+T249</f>
        <v>0.66411500000000001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68</v>
      </c>
      <c r="AU94" s="18" t="s">
        <v>86</v>
      </c>
      <c r="BK94" s="153">
        <f>BK95+BK139+BK249</f>
        <v>0</v>
      </c>
    </row>
    <row r="95" spans="1:63" s="12" customFormat="1" ht="25.9" customHeight="1">
      <c r="B95" s="154"/>
      <c r="C95" s="155"/>
      <c r="D95" s="156" t="s">
        <v>68</v>
      </c>
      <c r="E95" s="157" t="s">
        <v>115</v>
      </c>
      <c r="F95" s="157" t="s">
        <v>116</v>
      </c>
      <c r="G95" s="155"/>
      <c r="H95" s="155"/>
      <c r="I95" s="158"/>
      <c r="J95" s="159">
        <f>BK95</f>
        <v>0</v>
      </c>
      <c r="K95" s="155"/>
      <c r="L95" s="160"/>
      <c r="M95" s="161"/>
      <c r="N95" s="162"/>
      <c r="O95" s="162"/>
      <c r="P95" s="163">
        <f>P96+P112+P126+P136</f>
        <v>0</v>
      </c>
      <c r="Q95" s="162"/>
      <c r="R95" s="163">
        <f>R96+R112+R126+R136</f>
        <v>2.0026984999999997</v>
      </c>
      <c r="S95" s="162"/>
      <c r="T95" s="164">
        <f>T96+T112+T126+T136</f>
        <v>0.66411500000000001</v>
      </c>
      <c r="AR95" s="165" t="s">
        <v>77</v>
      </c>
      <c r="AT95" s="166" t="s">
        <v>68</v>
      </c>
      <c r="AU95" s="166" t="s">
        <v>69</v>
      </c>
      <c r="AY95" s="165" t="s">
        <v>117</v>
      </c>
      <c r="BK95" s="167">
        <f>BK96+BK112+BK126+BK136</f>
        <v>0</v>
      </c>
    </row>
    <row r="96" spans="1:63" s="12" customFormat="1" ht="22.9" customHeight="1">
      <c r="B96" s="154"/>
      <c r="C96" s="155"/>
      <c r="D96" s="156" t="s">
        <v>68</v>
      </c>
      <c r="E96" s="168" t="s">
        <v>118</v>
      </c>
      <c r="F96" s="168" t="s">
        <v>119</v>
      </c>
      <c r="G96" s="155"/>
      <c r="H96" s="155"/>
      <c r="I96" s="158"/>
      <c r="J96" s="169">
        <f>BK96</f>
        <v>0</v>
      </c>
      <c r="K96" s="155"/>
      <c r="L96" s="160"/>
      <c r="M96" s="161"/>
      <c r="N96" s="162"/>
      <c r="O96" s="162"/>
      <c r="P96" s="163">
        <f>SUM(P97:P111)</f>
        <v>0</v>
      </c>
      <c r="Q96" s="162"/>
      <c r="R96" s="163">
        <f>SUM(R97:R111)</f>
        <v>1.9850399999999999</v>
      </c>
      <c r="S96" s="162"/>
      <c r="T96" s="164">
        <f>SUM(T97:T111)</f>
        <v>0</v>
      </c>
      <c r="AR96" s="165" t="s">
        <v>77</v>
      </c>
      <c r="AT96" s="166" t="s">
        <v>68</v>
      </c>
      <c r="AU96" s="166" t="s">
        <v>77</v>
      </c>
      <c r="AY96" s="165" t="s">
        <v>117</v>
      </c>
      <c r="BK96" s="167">
        <f>SUM(BK97:BK111)</f>
        <v>0</v>
      </c>
    </row>
    <row r="97" spans="1:65" s="2" customFormat="1" ht="24.2" customHeight="1">
      <c r="A97" s="35"/>
      <c r="B97" s="36"/>
      <c r="C97" s="170" t="s">
        <v>77</v>
      </c>
      <c r="D97" s="170" t="s">
        <v>120</v>
      </c>
      <c r="E97" s="171" t="s">
        <v>121</v>
      </c>
      <c r="F97" s="172" t="s">
        <v>122</v>
      </c>
      <c r="G97" s="173" t="s">
        <v>123</v>
      </c>
      <c r="H97" s="174">
        <v>38</v>
      </c>
      <c r="I97" s="175"/>
      <c r="J97" s="176">
        <f>ROUND(I97*H97,2)</f>
        <v>0</v>
      </c>
      <c r="K97" s="172" t="s">
        <v>124</v>
      </c>
      <c r="L97" s="40"/>
      <c r="M97" s="177" t="s">
        <v>19</v>
      </c>
      <c r="N97" s="178" t="s">
        <v>41</v>
      </c>
      <c r="O97" s="65"/>
      <c r="P97" s="179">
        <f>O97*H97</f>
        <v>0</v>
      </c>
      <c r="Q97" s="179">
        <v>3.4680000000000002E-2</v>
      </c>
      <c r="R97" s="179">
        <f>Q97*H97</f>
        <v>1.3178400000000001</v>
      </c>
      <c r="S97" s="179">
        <v>0</v>
      </c>
      <c r="T97" s="180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1" t="s">
        <v>125</v>
      </c>
      <c r="AT97" s="181" t="s">
        <v>120</v>
      </c>
      <c r="AU97" s="181" t="s">
        <v>126</v>
      </c>
      <c r="AY97" s="18" t="s">
        <v>117</v>
      </c>
      <c r="BE97" s="182">
        <f>IF(N97="základní",J97,0)</f>
        <v>0</v>
      </c>
      <c r="BF97" s="182">
        <f>IF(N97="snížená",J97,0)</f>
        <v>0</v>
      </c>
      <c r="BG97" s="182">
        <f>IF(N97="zákl. přenesená",J97,0)</f>
        <v>0</v>
      </c>
      <c r="BH97" s="182">
        <f>IF(N97="sníž. přenesená",J97,0)</f>
        <v>0</v>
      </c>
      <c r="BI97" s="182">
        <f>IF(N97="nulová",J97,0)</f>
        <v>0</v>
      </c>
      <c r="BJ97" s="18" t="s">
        <v>126</v>
      </c>
      <c r="BK97" s="182">
        <f>ROUND(I97*H97,2)</f>
        <v>0</v>
      </c>
      <c r="BL97" s="18" t="s">
        <v>125</v>
      </c>
      <c r="BM97" s="181" t="s">
        <v>127</v>
      </c>
    </row>
    <row r="98" spans="1:65" s="2" customFormat="1" ht="11.25">
      <c r="A98" s="35"/>
      <c r="B98" s="36"/>
      <c r="C98" s="37"/>
      <c r="D98" s="183" t="s">
        <v>128</v>
      </c>
      <c r="E98" s="37"/>
      <c r="F98" s="184" t="s">
        <v>129</v>
      </c>
      <c r="G98" s="37"/>
      <c r="H98" s="37"/>
      <c r="I98" s="185"/>
      <c r="J98" s="37"/>
      <c r="K98" s="37"/>
      <c r="L98" s="40"/>
      <c r="M98" s="186"/>
      <c r="N98" s="187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128</v>
      </c>
      <c r="AU98" s="18" t="s">
        <v>126</v>
      </c>
    </row>
    <row r="99" spans="1:65" s="13" customFormat="1" ht="11.25">
      <c r="B99" s="188"/>
      <c r="C99" s="189"/>
      <c r="D99" s="190" t="s">
        <v>130</v>
      </c>
      <c r="E99" s="191" t="s">
        <v>19</v>
      </c>
      <c r="F99" s="192" t="s">
        <v>131</v>
      </c>
      <c r="G99" s="189"/>
      <c r="H99" s="193">
        <v>38</v>
      </c>
      <c r="I99" s="194"/>
      <c r="J99" s="189"/>
      <c r="K99" s="189"/>
      <c r="L99" s="195"/>
      <c r="M99" s="196"/>
      <c r="N99" s="197"/>
      <c r="O99" s="197"/>
      <c r="P99" s="197"/>
      <c r="Q99" s="197"/>
      <c r="R99" s="197"/>
      <c r="S99" s="197"/>
      <c r="T99" s="198"/>
      <c r="AT99" s="199" t="s">
        <v>130</v>
      </c>
      <c r="AU99" s="199" t="s">
        <v>126</v>
      </c>
      <c r="AV99" s="13" t="s">
        <v>126</v>
      </c>
      <c r="AW99" s="13" t="s">
        <v>31</v>
      </c>
      <c r="AX99" s="13" t="s">
        <v>77</v>
      </c>
      <c r="AY99" s="199" t="s">
        <v>117</v>
      </c>
    </row>
    <row r="100" spans="1:65" s="2" customFormat="1" ht="24.2" customHeight="1">
      <c r="A100" s="35"/>
      <c r="B100" s="36"/>
      <c r="C100" s="170" t="s">
        <v>126</v>
      </c>
      <c r="D100" s="170" t="s">
        <v>120</v>
      </c>
      <c r="E100" s="171" t="s">
        <v>132</v>
      </c>
      <c r="F100" s="172" t="s">
        <v>133</v>
      </c>
      <c r="G100" s="173" t="s">
        <v>134</v>
      </c>
      <c r="H100" s="174">
        <v>76</v>
      </c>
      <c r="I100" s="175"/>
      <c r="J100" s="176">
        <f>ROUND(I100*H100,2)</f>
        <v>0</v>
      </c>
      <c r="K100" s="172" t="s">
        <v>124</v>
      </c>
      <c r="L100" s="40"/>
      <c r="M100" s="177" t="s">
        <v>19</v>
      </c>
      <c r="N100" s="178" t="s">
        <v>41</v>
      </c>
      <c r="O100" s="65"/>
      <c r="P100" s="179">
        <f>O100*H100</f>
        <v>0</v>
      </c>
      <c r="Q100" s="179">
        <v>1.5E-3</v>
      </c>
      <c r="R100" s="179">
        <f>Q100*H100</f>
        <v>0.114</v>
      </c>
      <c r="S100" s="179">
        <v>0</v>
      </c>
      <c r="T100" s="180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1" t="s">
        <v>125</v>
      </c>
      <c r="AT100" s="181" t="s">
        <v>120</v>
      </c>
      <c r="AU100" s="181" t="s">
        <v>126</v>
      </c>
      <c r="AY100" s="18" t="s">
        <v>117</v>
      </c>
      <c r="BE100" s="182">
        <f>IF(N100="základní",J100,0)</f>
        <v>0</v>
      </c>
      <c r="BF100" s="182">
        <f>IF(N100="snížená",J100,0)</f>
        <v>0</v>
      </c>
      <c r="BG100" s="182">
        <f>IF(N100="zákl. přenesená",J100,0)</f>
        <v>0</v>
      </c>
      <c r="BH100" s="182">
        <f>IF(N100="sníž. přenesená",J100,0)</f>
        <v>0</v>
      </c>
      <c r="BI100" s="182">
        <f>IF(N100="nulová",J100,0)</f>
        <v>0</v>
      </c>
      <c r="BJ100" s="18" t="s">
        <v>126</v>
      </c>
      <c r="BK100" s="182">
        <f>ROUND(I100*H100,2)</f>
        <v>0</v>
      </c>
      <c r="BL100" s="18" t="s">
        <v>125</v>
      </c>
      <c r="BM100" s="181" t="s">
        <v>135</v>
      </c>
    </row>
    <row r="101" spans="1:65" s="2" customFormat="1" ht="11.25">
      <c r="A101" s="35"/>
      <c r="B101" s="36"/>
      <c r="C101" s="37"/>
      <c r="D101" s="183" t="s">
        <v>128</v>
      </c>
      <c r="E101" s="37"/>
      <c r="F101" s="184" t="s">
        <v>136</v>
      </c>
      <c r="G101" s="37"/>
      <c r="H101" s="37"/>
      <c r="I101" s="185"/>
      <c r="J101" s="37"/>
      <c r="K101" s="37"/>
      <c r="L101" s="40"/>
      <c r="M101" s="186"/>
      <c r="N101" s="187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128</v>
      </c>
      <c r="AU101" s="18" t="s">
        <v>126</v>
      </c>
    </row>
    <row r="102" spans="1:65" s="13" customFormat="1" ht="11.25">
      <c r="B102" s="188"/>
      <c r="C102" s="189"/>
      <c r="D102" s="190" t="s">
        <v>130</v>
      </c>
      <c r="E102" s="191" t="s">
        <v>19</v>
      </c>
      <c r="F102" s="192" t="s">
        <v>137</v>
      </c>
      <c r="G102" s="189"/>
      <c r="H102" s="193">
        <v>76</v>
      </c>
      <c r="I102" s="194"/>
      <c r="J102" s="189"/>
      <c r="K102" s="189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130</v>
      </c>
      <c r="AU102" s="199" t="s">
        <v>126</v>
      </c>
      <c r="AV102" s="13" t="s">
        <v>126</v>
      </c>
      <c r="AW102" s="13" t="s">
        <v>31</v>
      </c>
      <c r="AX102" s="13" t="s">
        <v>77</v>
      </c>
      <c r="AY102" s="199" t="s">
        <v>117</v>
      </c>
    </row>
    <row r="103" spans="1:65" s="2" customFormat="1" ht="37.9" customHeight="1">
      <c r="A103" s="35"/>
      <c r="B103" s="36"/>
      <c r="C103" s="170" t="s">
        <v>138</v>
      </c>
      <c r="D103" s="170" t="s">
        <v>120</v>
      </c>
      <c r="E103" s="171" t="s">
        <v>139</v>
      </c>
      <c r="F103" s="172" t="s">
        <v>140</v>
      </c>
      <c r="G103" s="173" t="s">
        <v>141</v>
      </c>
      <c r="H103" s="174">
        <v>8</v>
      </c>
      <c r="I103" s="175"/>
      <c r="J103" s="176">
        <f>ROUND(I103*H103,2)</f>
        <v>0</v>
      </c>
      <c r="K103" s="172" t="s">
        <v>124</v>
      </c>
      <c r="L103" s="40"/>
      <c r="M103" s="177" t="s">
        <v>19</v>
      </c>
      <c r="N103" s="178" t="s">
        <v>41</v>
      </c>
      <c r="O103" s="65"/>
      <c r="P103" s="179">
        <f>O103*H103</f>
        <v>0</v>
      </c>
      <c r="Q103" s="179">
        <v>5.6439999999999997E-2</v>
      </c>
      <c r="R103" s="179">
        <f>Q103*H103</f>
        <v>0.45151999999999998</v>
      </c>
      <c r="S103" s="179">
        <v>0</v>
      </c>
      <c r="T103" s="180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1" t="s">
        <v>125</v>
      </c>
      <c r="AT103" s="181" t="s">
        <v>120</v>
      </c>
      <c r="AU103" s="181" t="s">
        <v>126</v>
      </c>
      <c r="AY103" s="18" t="s">
        <v>117</v>
      </c>
      <c r="BE103" s="182">
        <f>IF(N103="základní",J103,0)</f>
        <v>0</v>
      </c>
      <c r="BF103" s="182">
        <f>IF(N103="snížená",J103,0)</f>
        <v>0</v>
      </c>
      <c r="BG103" s="182">
        <f>IF(N103="zákl. přenesená",J103,0)</f>
        <v>0</v>
      </c>
      <c r="BH103" s="182">
        <f>IF(N103="sníž. přenesená",J103,0)</f>
        <v>0</v>
      </c>
      <c r="BI103" s="182">
        <f>IF(N103="nulová",J103,0)</f>
        <v>0</v>
      </c>
      <c r="BJ103" s="18" t="s">
        <v>126</v>
      </c>
      <c r="BK103" s="182">
        <f>ROUND(I103*H103,2)</f>
        <v>0</v>
      </c>
      <c r="BL103" s="18" t="s">
        <v>125</v>
      </c>
      <c r="BM103" s="181" t="s">
        <v>142</v>
      </c>
    </row>
    <row r="104" spans="1:65" s="2" customFormat="1" ht="11.25">
      <c r="A104" s="35"/>
      <c r="B104" s="36"/>
      <c r="C104" s="37"/>
      <c r="D104" s="183" t="s">
        <v>128</v>
      </c>
      <c r="E104" s="37"/>
      <c r="F104" s="184" t="s">
        <v>143</v>
      </c>
      <c r="G104" s="37"/>
      <c r="H104" s="37"/>
      <c r="I104" s="185"/>
      <c r="J104" s="37"/>
      <c r="K104" s="37"/>
      <c r="L104" s="40"/>
      <c r="M104" s="186"/>
      <c r="N104" s="187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128</v>
      </c>
      <c r="AU104" s="18" t="s">
        <v>126</v>
      </c>
    </row>
    <row r="105" spans="1:65" s="13" customFormat="1" ht="11.25">
      <c r="B105" s="188"/>
      <c r="C105" s="189"/>
      <c r="D105" s="190" t="s">
        <v>130</v>
      </c>
      <c r="E105" s="191" t="s">
        <v>19</v>
      </c>
      <c r="F105" s="192" t="s">
        <v>144</v>
      </c>
      <c r="G105" s="189"/>
      <c r="H105" s="193">
        <v>3</v>
      </c>
      <c r="I105" s="194"/>
      <c r="J105" s="189"/>
      <c r="K105" s="189"/>
      <c r="L105" s="195"/>
      <c r="M105" s="196"/>
      <c r="N105" s="197"/>
      <c r="O105" s="197"/>
      <c r="P105" s="197"/>
      <c r="Q105" s="197"/>
      <c r="R105" s="197"/>
      <c r="S105" s="197"/>
      <c r="T105" s="198"/>
      <c r="AT105" s="199" t="s">
        <v>130</v>
      </c>
      <c r="AU105" s="199" t="s">
        <v>126</v>
      </c>
      <c r="AV105" s="13" t="s">
        <v>126</v>
      </c>
      <c r="AW105" s="13" t="s">
        <v>31</v>
      </c>
      <c r="AX105" s="13" t="s">
        <v>69</v>
      </c>
      <c r="AY105" s="199" t="s">
        <v>117</v>
      </c>
    </row>
    <row r="106" spans="1:65" s="13" customFormat="1" ht="11.25">
      <c r="B106" s="188"/>
      <c r="C106" s="189"/>
      <c r="D106" s="190" t="s">
        <v>130</v>
      </c>
      <c r="E106" s="191" t="s">
        <v>19</v>
      </c>
      <c r="F106" s="192" t="s">
        <v>145</v>
      </c>
      <c r="G106" s="189"/>
      <c r="H106" s="193">
        <v>3</v>
      </c>
      <c r="I106" s="194"/>
      <c r="J106" s="189"/>
      <c r="K106" s="189"/>
      <c r="L106" s="195"/>
      <c r="M106" s="196"/>
      <c r="N106" s="197"/>
      <c r="O106" s="197"/>
      <c r="P106" s="197"/>
      <c r="Q106" s="197"/>
      <c r="R106" s="197"/>
      <c r="S106" s="197"/>
      <c r="T106" s="198"/>
      <c r="AT106" s="199" t="s">
        <v>130</v>
      </c>
      <c r="AU106" s="199" t="s">
        <v>126</v>
      </c>
      <c r="AV106" s="13" t="s">
        <v>126</v>
      </c>
      <c r="AW106" s="13" t="s">
        <v>31</v>
      </c>
      <c r="AX106" s="13" t="s">
        <v>69</v>
      </c>
      <c r="AY106" s="199" t="s">
        <v>117</v>
      </c>
    </row>
    <row r="107" spans="1:65" s="13" customFormat="1" ht="11.25">
      <c r="B107" s="188"/>
      <c r="C107" s="189"/>
      <c r="D107" s="190" t="s">
        <v>130</v>
      </c>
      <c r="E107" s="191" t="s">
        <v>19</v>
      </c>
      <c r="F107" s="192" t="s">
        <v>146</v>
      </c>
      <c r="G107" s="189"/>
      <c r="H107" s="193">
        <v>2</v>
      </c>
      <c r="I107" s="194"/>
      <c r="J107" s="189"/>
      <c r="K107" s="189"/>
      <c r="L107" s="195"/>
      <c r="M107" s="196"/>
      <c r="N107" s="197"/>
      <c r="O107" s="197"/>
      <c r="P107" s="197"/>
      <c r="Q107" s="197"/>
      <c r="R107" s="197"/>
      <c r="S107" s="197"/>
      <c r="T107" s="198"/>
      <c r="AT107" s="199" t="s">
        <v>130</v>
      </c>
      <c r="AU107" s="199" t="s">
        <v>126</v>
      </c>
      <c r="AV107" s="13" t="s">
        <v>126</v>
      </c>
      <c r="AW107" s="13" t="s">
        <v>31</v>
      </c>
      <c r="AX107" s="13" t="s">
        <v>69</v>
      </c>
      <c r="AY107" s="199" t="s">
        <v>117</v>
      </c>
    </row>
    <row r="108" spans="1:65" s="14" customFormat="1" ht="11.25">
      <c r="B108" s="200"/>
      <c r="C108" s="201"/>
      <c r="D108" s="190" t="s">
        <v>130</v>
      </c>
      <c r="E108" s="202" t="s">
        <v>19</v>
      </c>
      <c r="F108" s="203" t="s">
        <v>147</v>
      </c>
      <c r="G108" s="201"/>
      <c r="H108" s="204">
        <v>8</v>
      </c>
      <c r="I108" s="205"/>
      <c r="J108" s="201"/>
      <c r="K108" s="201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130</v>
      </c>
      <c r="AU108" s="210" t="s">
        <v>126</v>
      </c>
      <c r="AV108" s="14" t="s">
        <v>125</v>
      </c>
      <c r="AW108" s="14" t="s">
        <v>31</v>
      </c>
      <c r="AX108" s="14" t="s">
        <v>77</v>
      </c>
      <c r="AY108" s="210" t="s">
        <v>117</v>
      </c>
    </row>
    <row r="109" spans="1:65" s="2" customFormat="1" ht="33" customHeight="1">
      <c r="A109" s="35"/>
      <c r="B109" s="36"/>
      <c r="C109" s="211" t="s">
        <v>125</v>
      </c>
      <c r="D109" s="211" t="s">
        <v>148</v>
      </c>
      <c r="E109" s="212" t="s">
        <v>149</v>
      </c>
      <c r="F109" s="213" t="s">
        <v>150</v>
      </c>
      <c r="G109" s="214" t="s">
        <v>141</v>
      </c>
      <c r="H109" s="215">
        <v>5</v>
      </c>
      <c r="I109" s="216"/>
      <c r="J109" s="217">
        <f>ROUND(I109*H109,2)</f>
        <v>0</v>
      </c>
      <c r="K109" s="213" t="s">
        <v>124</v>
      </c>
      <c r="L109" s="218"/>
      <c r="M109" s="219" t="s">
        <v>19</v>
      </c>
      <c r="N109" s="220" t="s">
        <v>41</v>
      </c>
      <c r="O109" s="65"/>
      <c r="P109" s="179">
        <f>O109*H109</f>
        <v>0</v>
      </c>
      <c r="Q109" s="179">
        <v>1.2489999999999999E-2</v>
      </c>
      <c r="R109" s="179">
        <f>Q109*H109</f>
        <v>6.2449999999999999E-2</v>
      </c>
      <c r="S109" s="179">
        <v>0</v>
      </c>
      <c r="T109" s="180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1" t="s">
        <v>151</v>
      </c>
      <c r="AT109" s="181" t="s">
        <v>148</v>
      </c>
      <c r="AU109" s="181" t="s">
        <v>126</v>
      </c>
      <c r="AY109" s="18" t="s">
        <v>117</v>
      </c>
      <c r="BE109" s="182">
        <f>IF(N109="základní",J109,0)</f>
        <v>0</v>
      </c>
      <c r="BF109" s="182">
        <f>IF(N109="snížená",J109,0)</f>
        <v>0</v>
      </c>
      <c r="BG109" s="182">
        <f>IF(N109="zákl. přenesená",J109,0)</f>
        <v>0</v>
      </c>
      <c r="BH109" s="182">
        <f>IF(N109="sníž. přenesená",J109,0)</f>
        <v>0</v>
      </c>
      <c r="BI109" s="182">
        <f>IF(N109="nulová",J109,0)</f>
        <v>0</v>
      </c>
      <c r="BJ109" s="18" t="s">
        <v>126</v>
      </c>
      <c r="BK109" s="182">
        <f>ROUND(I109*H109,2)</f>
        <v>0</v>
      </c>
      <c r="BL109" s="18" t="s">
        <v>125</v>
      </c>
      <c r="BM109" s="181" t="s">
        <v>152</v>
      </c>
    </row>
    <row r="110" spans="1:65" s="2" customFormat="1" ht="33" customHeight="1">
      <c r="A110" s="35"/>
      <c r="B110" s="36"/>
      <c r="C110" s="211" t="s">
        <v>153</v>
      </c>
      <c r="D110" s="211" t="s">
        <v>148</v>
      </c>
      <c r="E110" s="212" t="s">
        <v>154</v>
      </c>
      <c r="F110" s="213" t="s">
        <v>155</v>
      </c>
      <c r="G110" s="214" t="s">
        <v>141</v>
      </c>
      <c r="H110" s="215">
        <v>1</v>
      </c>
      <c r="I110" s="216"/>
      <c r="J110" s="217">
        <f>ROUND(I110*H110,2)</f>
        <v>0</v>
      </c>
      <c r="K110" s="213" t="s">
        <v>124</v>
      </c>
      <c r="L110" s="218"/>
      <c r="M110" s="219" t="s">
        <v>19</v>
      </c>
      <c r="N110" s="220" t="s">
        <v>41</v>
      </c>
      <c r="O110" s="65"/>
      <c r="P110" s="179">
        <f>O110*H110</f>
        <v>0</v>
      </c>
      <c r="Q110" s="179">
        <v>1.521E-2</v>
      </c>
      <c r="R110" s="179">
        <f>Q110*H110</f>
        <v>1.521E-2</v>
      </c>
      <c r="S110" s="179">
        <v>0</v>
      </c>
      <c r="T110" s="180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1" t="s">
        <v>151</v>
      </c>
      <c r="AT110" s="181" t="s">
        <v>148</v>
      </c>
      <c r="AU110" s="181" t="s">
        <v>126</v>
      </c>
      <c r="AY110" s="18" t="s">
        <v>117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8" t="s">
        <v>126</v>
      </c>
      <c r="BK110" s="182">
        <f>ROUND(I110*H110,2)</f>
        <v>0</v>
      </c>
      <c r="BL110" s="18" t="s">
        <v>125</v>
      </c>
      <c r="BM110" s="181" t="s">
        <v>156</v>
      </c>
    </row>
    <row r="111" spans="1:65" s="2" customFormat="1" ht="33" customHeight="1">
      <c r="A111" s="35"/>
      <c r="B111" s="36"/>
      <c r="C111" s="211" t="s">
        <v>118</v>
      </c>
      <c r="D111" s="211" t="s">
        <v>148</v>
      </c>
      <c r="E111" s="212" t="s">
        <v>157</v>
      </c>
      <c r="F111" s="213" t="s">
        <v>158</v>
      </c>
      <c r="G111" s="214" t="s">
        <v>141</v>
      </c>
      <c r="H111" s="215">
        <v>2</v>
      </c>
      <c r="I111" s="216"/>
      <c r="J111" s="217">
        <f>ROUND(I111*H111,2)</f>
        <v>0</v>
      </c>
      <c r="K111" s="213" t="s">
        <v>124</v>
      </c>
      <c r="L111" s="218"/>
      <c r="M111" s="219" t="s">
        <v>19</v>
      </c>
      <c r="N111" s="220" t="s">
        <v>41</v>
      </c>
      <c r="O111" s="65"/>
      <c r="P111" s="179">
        <f>O111*H111</f>
        <v>0</v>
      </c>
      <c r="Q111" s="179">
        <v>1.201E-2</v>
      </c>
      <c r="R111" s="179">
        <f>Q111*H111</f>
        <v>2.402E-2</v>
      </c>
      <c r="S111" s="179">
        <v>0</v>
      </c>
      <c r="T111" s="180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1" t="s">
        <v>151</v>
      </c>
      <c r="AT111" s="181" t="s">
        <v>148</v>
      </c>
      <c r="AU111" s="181" t="s">
        <v>126</v>
      </c>
      <c r="AY111" s="18" t="s">
        <v>117</v>
      </c>
      <c r="BE111" s="182">
        <f>IF(N111="základní",J111,0)</f>
        <v>0</v>
      </c>
      <c r="BF111" s="182">
        <f>IF(N111="snížená",J111,0)</f>
        <v>0</v>
      </c>
      <c r="BG111" s="182">
        <f>IF(N111="zákl. přenesená",J111,0)</f>
        <v>0</v>
      </c>
      <c r="BH111" s="182">
        <f>IF(N111="sníž. přenesená",J111,0)</f>
        <v>0</v>
      </c>
      <c r="BI111" s="182">
        <f>IF(N111="nulová",J111,0)</f>
        <v>0</v>
      </c>
      <c r="BJ111" s="18" t="s">
        <v>126</v>
      </c>
      <c r="BK111" s="182">
        <f>ROUND(I111*H111,2)</f>
        <v>0</v>
      </c>
      <c r="BL111" s="18" t="s">
        <v>125</v>
      </c>
      <c r="BM111" s="181" t="s">
        <v>159</v>
      </c>
    </row>
    <row r="112" spans="1:65" s="12" customFormat="1" ht="22.9" customHeight="1">
      <c r="B112" s="154"/>
      <c r="C112" s="155"/>
      <c r="D112" s="156" t="s">
        <v>68</v>
      </c>
      <c r="E112" s="168" t="s">
        <v>160</v>
      </c>
      <c r="F112" s="168" t="s">
        <v>161</v>
      </c>
      <c r="G112" s="155"/>
      <c r="H112" s="155"/>
      <c r="I112" s="158"/>
      <c r="J112" s="169">
        <f>BK112</f>
        <v>0</v>
      </c>
      <c r="K112" s="155"/>
      <c r="L112" s="160"/>
      <c r="M112" s="161"/>
      <c r="N112" s="162"/>
      <c r="O112" s="162"/>
      <c r="P112" s="163">
        <f>SUM(P113:P125)</f>
        <v>0</v>
      </c>
      <c r="Q112" s="162"/>
      <c r="R112" s="163">
        <f>SUM(R113:R125)</f>
        <v>1.7658500000000001E-2</v>
      </c>
      <c r="S112" s="162"/>
      <c r="T112" s="164">
        <f>SUM(T113:T125)</f>
        <v>0.66411500000000001</v>
      </c>
      <c r="AR112" s="165" t="s">
        <v>77</v>
      </c>
      <c r="AT112" s="166" t="s">
        <v>68</v>
      </c>
      <c r="AU112" s="166" t="s">
        <v>77</v>
      </c>
      <c r="AY112" s="165" t="s">
        <v>117</v>
      </c>
      <c r="BK112" s="167">
        <f>SUM(BK113:BK125)</f>
        <v>0</v>
      </c>
    </row>
    <row r="113" spans="1:65" s="2" customFormat="1" ht="37.9" customHeight="1">
      <c r="A113" s="35"/>
      <c r="B113" s="36"/>
      <c r="C113" s="170" t="s">
        <v>162</v>
      </c>
      <c r="D113" s="170" t="s">
        <v>120</v>
      </c>
      <c r="E113" s="171" t="s">
        <v>163</v>
      </c>
      <c r="F113" s="172" t="s">
        <v>164</v>
      </c>
      <c r="G113" s="173" t="s">
        <v>123</v>
      </c>
      <c r="H113" s="174">
        <v>1000</v>
      </c>
      <c r="I113" s="175"/>
      <c r="J113" s="176">
        <f>ROUND(I113*H113,2)</f>
        <v>0</v>
      </c>
      <c r="K113" s="172" t="s">
        <v>124</v>
      </c>
      <c r="L113" s="40"/>
      <c r="M113" s="177" t="s">
        <v>19</v>
      </c>
      <c r="N113" s="178" t="s">
        <v>41</v>
      </c>
      <c r="O113" s="65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1" t="s">
        <v>125</v>
      </c>
      <c r="AT113" s="181" t="s">
        <v>120</v>
      </c>
      <c r="AU113" s="181" t="s">
        <v>126</v>
      </c>
      <c r="AY113" s="18" t="s">
        <v>117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8" t="s">
        <v>126</v>
      </c>
      <c r="BK113" s="182">
        <f>ROUND(I113*H113,2)</f>
        <v>0</v>
      </c>
      <c r="BL113" s="18" t="s">
        <v>125</v>
      </c>
      <c r="BM113" s="181" t="s">
        <v>165</v>
      </c>
    </row>
    <row r="114" spans="1:65" s="2" customFormat="1" ht="11.25">
      <c r="A114" s="35"/>
      <c r="B114" s="36"/>
      <c r="C114" s="37"/>
      <c r="D114" s="183" t="s">
        <v>128</v>
      </c>
      <c r="E114" s="37"/>
      <c r="F114" s="184" t="s">
        <v>166</v>
      </c>
      <c r="G114" s="37"/>
      <c r="H114" s="37"/>
      <c r="I114" s="185"/>
      <c r="J114" s="37"/>
      <c r="K114" s="37"/>
      <c r="L114" s="40"/>
      <c r="M114" s="186"/>
      <c r="N114" s="187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128</v>
      </c>
      <c r="AU114" s="18" t="s">
        <v>126</v>
      </c>
    </row>
    <row r="115" spans="1:65" s="2" customFormat="1" ht="24.2" customHeight="1">
      <c r="A115" s="35"/>
      <c r="B115" s="36"/>
      <c r="C115" s="170" t="s">
        <v>151</v>
      </c>
      <c r="D115" s="170" t="s">
        <v>120</v>
      </c>
      <c r="E115" s="171" t="s">
        <v>167</v>
      </c>
      <c r="F115" s="172" t="s">
        <v>168</v>
      </c>
      <c r="G115" s="173" t="s">
        <v>123</v>
      </c>
      <c r="H115" s="174">
        <v>500</v>
      </c>
      <c r="I115" s="175"/>
      <c r="J115" s="176">
        <f>ROUND(I115*H115,2)</f>
        <v>0</v>
      </c>
      <c r="K115" s="172" t="s">
        <v>124</v>
      </c>
      <c r="L115" s="40"/>
      <c r="M115" s="177" t="s">
        <v>19</v>
      </c>
      <c r="N115" s="178" t="s">
        <v>41</v>
      </c>
      <c r="O115" s="65"/>
      <c r="P115" s="179">
        <f>O115*H115</f>
        <v>0</v>
      </c>
      <c r="Q115" s="179">
        <v>1.0000000000000001E-5</v>
      </c>
      <c r="R115" s="179">
        <f>Q115*H115</f>
        <v>5.0000000000000001E-3</v>
      </c>
      <c r="S115" s="179">
        <v>0</v>
      </c>
      <c r="T115" s="180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1" t="s">
        <v>125</v>
      </c>
      <c r="AT115" s="181" t="s">
        <v>120</v>
      </c>
      <c r="AU115" s="181" t="s">
        <v>126</v>
      </c>
      <c r="AY115" s="18" t="s">
        <v>117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8" t="s">
        <v>126</v>
      </c>
      <c r="BK115" s="182">
        <f>ROUND(I115*H115,2)</f>
        <v>0</v>
      </c>
      <c r="BL115" s="18" t="s">
        <v>125</v>
      </c>
      <c r="BM115" s="181" t="s">
        <v>169</v>
      </c>
    </row>
    <row r="116" spans="1:65" s="2" customFormat="1" ht="11.25">
      <c r="A116" s="35"/>
      <c r="B116" s="36"/>
      <c r="C116" s="37"/>
      <c r="D116" s="183" t="s">
        <v>128</v>
      </c>
      <c r="E116" s="37"/>
      <c r="F116" s="184" t="s">
        <v>170</v>
      </c>
      <c r="G116" s="37"/>
      <c r="H116" s="37"/>
      <c r="I116" s="185"/>
      <c r="J116" s="37"/>
      <c r="K116" s="37"/>
      <c r="L116" s="40"/>
      <c r="M116" s="186"/>
      <c r="N116" s="187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128</v>
      </c>
      <c r="AU116" s="18" t="s">
        <v>126</v>
      </c>
    </row>
    <row r="117" spans="1:65" s="2" customFormat="1" ht="37.9" customHeight="1">
      <c r="A117" s="35"/>
      <c r="B117" s="36"/>
      <c r="C117" s="170" t="s">
        <v>160</v>
      </c>
      <c r="D117" s="170" t="s">
        <v>120</v>
      </c>
      <c r="E117" s="171" t="s">
        <v>171</v>
      </c>
      <c r="F117" s="172" t="s">
        <v>172</v>
      </c>
      <c r="G117" s="173" t="s">
        <v>123</v>
      </c>
      <c r="H117" s="174">
        <v>8</v>
      </c>
      <c r="I117" s="175"/>
      <c r="J117" s="176">
        <f>ROUND(I117*H117,2)</f>
        <v>0</v>
      </c>
      <c r="K117" s="172" t="s">
        <v>124</v>
      </c>
      <c r="L117" s="40"/>
      <c r="M117" s="177" t="s">
        <v>19</v>
      </c>
      <c r="N117" s="178" t="s">
        <v>41</v>
      </c>
      <c r="O117" s="65"/>
      <c r="P117" s="179">
        <f>O117*H117</f>
        <v>0</v>
      </c>
      <c r="Q117" s="179">
        <v>0</v>
      </c>
      <c r="R117" s="179">
        <f>Q117*H117</f>
        <v>0</v>
      </c>
      <c r="S117" s="179">
        <v>7.5999999999999998E-2</v>
      </c>
      <c r="T117" s="180">
        <f>S117*H117</f>
        <v>0.60799999999999998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1" t="s">
        <v>125</v>
      </c>
      <c r="AT117" s="181" t="s">
        <v>120</v>
      </c>
      <c r="AU117" s="181" t="s">
        <v>126</v>
      </c>
      <c r="AY117" s="18" t="s">
        <v>117</v>
      </c>
      <c r="BE117" s="182">
        <f>IF(N117="základní",J117,0)</f>
        <v>0</v>
      </c>
      <c r="BF117" s="182">
        <f>IF(N117="snížená",J117,0)</f>
        <v>0</v>
      </c>
      <c r="BG117" s="182">
        <f>IF(N117="zákl. přenesená",J117,0)</f>
        <v>0</v>
      </c>
      <c r="BH117" s="182">
        <f>IF(N117="sníž. přenesená",J117,0)</f>
        <v>0</v>
      </c>
      <c r="BI117" s="182">
        <f>IF(N117="nulová",J117,0)</f>
        <v>0</v>
      </c>
      <c r="BJ117" s="18" t="s">
        <v>126</v>
      </c>
      <c r="BK117" s="182">
        <f>ROUND(I117*H117,2)</f>
        <v>0</v>
      </c>
      <c r="BL117" s="18" t="s">
        <v>125</v>
      </c>
      <c r="BM117" s="181" t="s">
        <v>173</v>
      </c>
    </row>
    <row r="118" spans="1:65" s="2" customFormat="1" ht="11.25">
      <c r="A118" s="35"/>
      <c r="B118" s="36"/>
      <c r="C118" s="37"/>
      <c r="D118" s="183" t="s">
        <v>128</v>
      </c>
      <c r="E118" s="37"/>
      <c r="F118" s="184" t="s">
        <v>174</v>
      </c>
      <c r="G118" s="37"/>
      <c r="H118" s="37"/>
      <c r="I118" s="185"/>
      <c r="J118" s="37"/>
      <c r="K118" s="37"/>
      <c r="L118" s="40"/>
      <c r="M118" s="186"/>
      <c r="N118" s="187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128</v>
      </c>
      <c r="AU118" s="18" t="s">
        <v>126</v>
      </c>
    </row>
    <row r="119" spans="1:65" s="13" customFormat="1" ht="11.25">
      <c r="B119" s="188"/>
      <c r="C119" s="189"/>
      <c r="D119" s="190" t="s">
        <v>130</v>
      </c>
      <c r="E119" s="191" t="s">
        <v>19</v>
      </c>
      <c r="F119" s="192" t="s">
        <v>144</v>
      </c>
      <c r="G119" s="189"/>
      <c r="H119" s="193">
        <v>3</v>
      </c>
      <c r="I119" s="194"/>
      <c r="J119" s="189"/>
      <c r="K119" s="189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130</v>
      </c>
      <c r="AU119" s="199" t="s">
        <v>126</v>
      </c>
      <c r="AV119" s="13" t="s">
        <v>126</v>
      </c>
      <c r="AW119" s="13" t="s">
        <v>31</v>
      </c>
      <c r="AX119" s="13" t="s">
        <v>69</v>
      </c>
      <c r="AY119" s="199" t="s">
        <v>117</v>
      </c>
    </row>
    <row r="120" spans="1:65" s="13" customFormat="1" ht="11.25">
      <c r="B120" s="188"/>
      <c r="C120" s="189"/>
      <c r="D120" s="190" t="s">
        <v>130</v>
      </c>
      <c r="E120" s="191" t="s">
        <v>19</v>
      </c>
      <c r="F120" s="192" t="s">
        <v>145</v>
      </c>
      <c r="G120" s="189"/>
      <c r="H120" s="193">
        <v>3</v>
      </c>
      <c r="I120" s="194"/>
      <c r="J120" s="189"/>
      <c r="K120" s="189"/>
      <c r="L120" s="195"/>
      <c r="M120" s="196"/>
      <c r="N120" s="197"/>
      <c r="O120" s="197"/>
      <c r="P120" s="197"/>
      <c r="Q120" s="197"/>
      <c r="R120" s="197"/>
      <c r="S120" s="197"/>
      <c r="T120" s="198"/>
      <c r="AT120" s="199" t="s">
        <v>130</v>
      </c>
      <c r="AU120" s="199" t="s">
        <v>126</v>
      </c>
      <c r="AV120" s="13" t="s">
        <v>126</v>
      </c>
      <c r="AW120" s="13" t="s">
        <v>31</v>
      </c>
      <c r="AX120" s="13" t="s">
        <v>69</v>
      </c>
      <c r="AY120" s="199" t="s">
        <v>117</v>
      </c>
    </row>
    <row r="121" spans="1:65" s="13" customFormat="1" ht="11.25">
      <c r="B121" s="188"/>
      <c r="C121" s="189"/>
      <c r="D121" s="190" t="s">
        <v>130</v>
      </c>
      <c r="E121" s="191" t="s">
        <v>19</v>
      </c>
      <c r="F121" s="192" t="s">
        <v>146</v>
      </c>
      <c r="G121" s="189"/>
      <c r="H121" s="193">
        <v>2</v>
      </c>
      <c r="I121" s="194"/>
      <c r="J121" s="189"/>
      <c r="K121" s="189"/>
      <c r="L121" s="195"/>
      <c r="M121" s="196"/>
      <c r="N121" s="197"/>
      <c r="O121" s="197"/>
      <c r="P121" s="197"/>
      <c r="Q121" s="197"/>
      <c r="R121" s="197"/>
      <c r="S121" s="197"/>
      <c r="T121" s="198"/>
      <c r="AT121" s="199" t="s">
        <v>130</v>
      </c>
      <c r="AU121" s="199" t="s">
        <v>126</v>
      </c>
      <c r="AV121" s="13" t="s">
        <v>126</v>
      </c>
      <c r="AW121" s="13" t="s">
        <v>31</v>
      </c>
      <c r="AX121" s="13" t="s">
        <v>69</v>
      </c>
      <c r="AY121" s="199" t="s">
        <v>117</v>
      </c>
    </row>
    <row r="122" spans="1:65" s="14" customFormat="1" ht="11.25">
      <c r="B122" s="200"/>
      <c r="C122" s="201"/>
      <c r="D122" s="190" t="s">
        <v>130</v>
      </c>
      <c r="E122" s="202" t="s">
        <v>19</v>
      </c>
      <c r="F122" s="203" t="s">
        <v>147</v>
      </c>
      <c r="G122" s="201"/>
      <c r="H122" s="204">
        <v>8</v>
      </c>
      <c r="I122" s="205"/>
      <c r="J122" s="201"/>
      <c r="K122" s="201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130</v>
      </c>
      <c r="AU122" s="210" t="s">
        <v>126</v>
      </c>
      <c r="AV122" s="14" t="s">
        <v>125</v>
      </c>
      <c r="AW122" s="14" t="s">
        <v>31</v>
      </c>
      <c r="AX122" s="14" t="s">
        <v>77</v>
      </c>
      <c r="AY122" s="210" t="s">
        <v>117</v>
      </c>
    </row>
    <row r="123" spans="1:65" s="2" customFormat="1" ht="44.25" customHeight="1">
      <c r="A123" s="35"/>
      <c r="B123" s="36"/>
      <c r="C123" s="170" t="s">
        <v>175</v>
      </c>
      <c r="D123" s="170" t="s">
        <v>120</v>
      </c>
      <c r="E123" s="171" t="s">
        <v>176</v>
      </c>
      <c r="F123" s="172" t="s">
        <v>177</v>
      </c>
      <c r="G123" s="173" t="s">
        <v>134</v>
      </c>
      <c r="H123" s="174">
        <v>13.05</v>
      </c>
      <c r="I123" s="175"/>
      <c r="J123" s="176">
        <f>ROUND(I123*H123,2)</f>
        <v>0</v>
      </c>
      <c r="K123" s="172" t="s">
        <v>124</v>
      </c>
      <c r="L123" s="40"/>
      <c r="M123" s="177" t="s">
        <v>19</v>
      </c>
      <c r="N123" s="178" t="s">
        <v>41</v>
      </c>
      <c r="O123" s="65"/>
      <c r="P123" s="179">
        <f>O123*H123</f>
        <v>0</v>
      </c>
      <c r="Q123" s="179">
        <v>9.7000000000000005E-4</v>
      </c>
      <c r="R123" s="179">
        <f>Q123*H123</f>
        <v>1.2658500000000001E-2</v>
      </c>
      <c r="S123" s="179">
        <v>4.3E-3</v>
      </c>
      <c r="T123" s="180">
        <f>S123*H123</f>
        <v>5.6115000000000005E-2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1" t="s">
        <v>125</v>
      </c>
      <c r="AT123" s="181" t="s">
        <v>120</v>
      </c>
      <c r="AU123" s="181" t="s">
        <v>126</v>
      </c>
      <c r="AY123" s="18" t="s">
        <v>117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8" t="s">
        <v>126</v>
      </c>
      <c r="BK123" s="182">
        <f>ROUND(I123*H123,2)</f>
        <v>0</v>
      </c>
      <c r="BL123" s="18" t="s">
        <v>125</v>
      </c>
      <c r="BM123" s="181" t="s">
        <v>178</v>
      </c>
    </row>
    <row r="124" spans="1:65" s="2" customFormat="1" ht="11.25">
      <c r="A124" s="35"/>
      <c r="B124" s="36"/>
      <c r="C124" s="37"/>
      <c r="D124" s="183" t="s">
        <v>128</v>
      </c>
      <c r="E124" s="37"/>
      <c r="F124" s="184" t="s">
        <v>179</v>
      </c>
      <c r="G124" s="37"/>
      <c r="H124" s="37"/>
      <c r="I124" s="185"/>
      <c r="J124" s="37"/>
      <c r="K124" s="37"/>
      <c r="L124" s="40"/>
      <c r="M124" s="186"/>
      <c r="N124" s="187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128</v>
      </c>
      <c r="AU124" s="18" t="s">
        <v>126</v>
      </c>
    </row>
    <row r="125" spans="1:65" s="13" customFormat="1" ht="11.25">
      <c r="B125" s="188"/>
      <c r="C125" s="189"/>
      <c r="D125" s="190" t="s">
        <v>130</v>
      </c>
      <c r="E125" s="191" t="s">
        <v>19</v>
      </c>
      <c r="F125" s="192" t="s">
        <v>180</v>
      </c>
      <c r="G125" s="189"/>
      <c r="H125" s="193">
        <v>13.05</v>
      </c>
      <c r="I125" s="194"/>
      <c r="J125" s="189"/>
      <c r="K125" s="189"/>
      <c r="L125" s="195"/>
      <c r="M125" s="196"/>
      <c r="N125" s="197"/>
      <c r="O125" s="197"/>
      <c r="P125" s="197"/>
      <c r="Q125" s="197"/>
      <c r="R125" s="197"/>
      <c r="S125" s="197"/>
      <c r="T125" s="198"/>
      <c r="AT125" s="199" t="s">
        <v>130</v>
      </c>
      <c r="AU125" s="199" t="s">
        <v>126</v>
      </c>
      <c r="AV125" s="13" t="s">
        <v>126</v>
      </c>
      <c r="AW125" s="13" t="s">
        <v>31</v>
      </c>
      <c r="AX125" s="13" t="s">
        <v>77</v>
      </c>
      <c r="AY125" s="199" t="s">
        <v>117</v>
      </c>
    </row>
    <row r="126" spans="1:65" s="12" customFormat="1" ht="22.9" customHeight="1">
      <c r="B126" s="154"/>
      <c r="C126" s="155"/>
      <c r="D126" s="156" t="s">
        <v>68</v>
      </c>
      <c r="E126" s="168" t="s">
        <v>181</v>
      </c>
      <c r="F126" s="168" t="s">
        <v>182</v>
      </c>
      <c r="G126" s="155"/>
      <c r="H126" s="155"/>
      <c r="I126" s="158"/>
      <c r="J126" s="169">
        <f>BK126</f>
        <v>0</v>
      </c>
      <c r="K126" s="155"/>
      <c r="L126" s="160"/>
      <c r="M126" s="161"/>
      <c r="N126" s="162"/>
      <c r="O126" s="162"/>
      <c r="P126" s="163">
        <f>SUM(P127:P135)</f>
        <v>0</v>
      </c>
      <c r="Q126" s="162"/>
      <c r="R126" s="163">
        <f>SUM(R127:R135)</f>
        <v>0</v>
      </c>
      <c r="S126" s="162"/>
      <c r="T126" s="164">
        <f>SUM(T127:T135)</f>
        <v>0</v>
      </c>
      <c r="AR126" s="165" t="s">
        <v>77</v>
      </c>
      <c r="AT126" s="166" t="s">
        <v>68</v>
      </c>
      <c r="AU126" s="166" t="s">
        <v>77</v>
      </c>
      <c r="AY126" s="165" t="s">
        <v>117</v>
      </c>
      <c r="BK126" s="167">
        <f>SUM(BK127:BK135)</f>
        <v>0</v>
      </c>
    </row>
    <row r="127" spans="1:65" s="2" customFormat="1" ht="37.9" customHeight="1">
      <c r="A127" s="35"/>
      <c r="B127" s="36"/>
      <c r="C127" s="170" t="s">
        <v>183</v>
      </c>
      <c r="D127" s="170" t="s">
        <v>120</v>
      </c>
      <c r="E127" s="171" t="s">
        <v>184</v>
      </c>
      <c r="F127" s="172" t="s">
        <v>185</v>
      </c>
      <c r="G127" s="173" t="s">
        <v>186</v>
      </c>
      <c r="H127" s="174">
        <v>0.66400000000000003</v>
      </c>
      <c r="I127" s="175"/>
      <c r="J127" s="176">
        <f>ROUND(I127*H127,2)</f>
        <v>0</v>
      </c>
      <c r="K127" s="172" t="s">
        <v>124</v>
      </c>
      <c r="L127" s="40"/>
      <c r="M127" s="177" t="s">
        <v>19</v>
      </c>
      <c r="N127" s="178" t="s">
        <v>41</v>
      </c>
      <c r="O127" s="65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1" t="s">
        <v>125</v>
      </c>
      <c r="AT127" s="181" t="s">
        <v>120</v>
      </c>
      <c r="AU127" s="181" t="s">
        <v>126</v>
      </c>
      <c r="AY127" s="18" t="s">
        <v>117</v>
      </c>
      <c r="BE127" s="182">
        <f>IF(N127="základní",J127,0)</f>
        <v>0</v>
      </c>
      <c r="BF127" s="182">
        <f>IF(N127="snížená",J127,0)</f>
        <v>0</v>
      </c>
      <c r="BG127" s="182">
        <f>IF(N127="zákl. přenesená",J127,0)</f>
        <v>0</v>
      </c>
      <c r="BH127" s="182">
        <f>IF(N127="sníž. přenesená",J127,0)</f>
        <v>0</v>
      </c>
      <c r="BI127" s="182">
        <f>IF(N127="nulová",J127,0)</f>
        <v>0</v>
      </c>
      <c r="BJ127" s="18" t="s">
        <v>126</v>
      </c>
      <c r="BK127" s="182">
        <f>ROUND(I127*H127,2)</f>
        <v>0</v>
      </c>
      <c r="BL127" s="18" t="s">
        <v>125</v>
      </c>
      <c r="BM127" s="181" t="s">
        <v>187</v>
      </c>
    </row>
    <row r="128" spans="1:65" s="2" customFormat="1" ht="11.25">
      <c r="A128" s="35"/>
      <c r="B128" s="36"/>
      <c r="C128" s="37"/>
      <c r="D128" s="183" t="s">
        <v>128</v>
      </c>
      <c r="E128" s="37"/>
      <c r="F128" s="184" t="s">
        <v>188</v>
      </c>
      <c r="G128" s="37"/>
      <c r="H128" s="37"/>
      <c r="I128" s="185"/>
      <c r="J128" s="37"/>
      <c r="K128" s="37"/>
      <c r="L128" s="40"/>
      <c r="M128" s="186"/>
      <c r="N128" s="187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128</v>
      </c>
      <c r="AU128" s="18" t="s">
        <v>126</v>
      </c>
    </row>
    <row r="129" spans="1:65" s="2" customFormat="1" ht="33" customHeight="1">
      <c r="A129" s="35"/>
      <c r="B129" s="36"/>
      <c r="C129" s="170" t="s">
        <v>8</v>
      </c>
      <c r="D129" s="170" t="s">
        <v>120</v>
      </c>
      <c r="E129" s="171" t="s">
        <v>189</v>
      </c>
      <c r="F129" s="172" t="s">
        <v>190</v>
      </c>
      <c r="G129" s="173" t="s">
        <v>186</v>
      </c>
      <c r="H129" s="174">
        <v>0.66400000000000003</v>
      </c>
      <c r="I129" s="175"/>
      <c r="J129" s="176">
        <f>ROUND(I129*H129,2)</f>
        <v>0</v>
      </c>
      <c r="K129" s="172" t="s">
        <v>124</v>
      </c>
      <c r="L129" s="40"/>
      <c r="M129" s="177" t="s">
        <v>19</v>
      </c>
      <c r="N129" s="178" t="s">
        <v>41</v>
      </c>
      <c r="O129" s="65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1" t="s">
        <v>125</v>
      </c>
      <c r="AT129" s="181" t="s">
        <v>120</v>
      </c>
      <c r="AU129" s="181" t="s">
        <v>126</v>
      </c>
      <c r="AY129" s="18" t="s">
        <v>117</v>
      </c>
      <c r="BE129" s="182">
        <f>IF(N129="základní",J129,0)</f>
        <v>0</v>
      </c>
      <c r="BF129" s="182">
        <f>IF(N129="snížená",J129,0)</f>
        <v>0</v>
      </c>
      <c r="BG129" s="182">
        <f>IF(N129="zákl. přenesená",J129,0)</f>
        <v>0</v>
      </c>
      <c r="BH129" s="182">
        <f>IF(N129="sníž. přenesená",J129,0)</f>
        <v>0</v>
      </c>
      <c r="BI129" s="182">
        <f>IF(N129="nulová",J129,0)</f>
        <v>0</v>
      </c>
      <c r="BJ129" s="18" t="s">
        <v>126</v>
      </c>
      <c r="BK129" s="182">
        <f>ROUND(I129*H129,2)</f>
        <v>0</v>
      </c>
      <c r="BL129" s="18" t="s">
        <v>125</v>
      </c>
      <c r="BM129" s="181" t="s">
        <v>191</v>
      </c>
    </row>
    <row r="130" spans="1:65" s="2" customFormat="1" ht="11.25">
      <c r="A130" s="35"/>
      <c r="B130" s="36"/>
      <c r="C130" s="37"/>
      <c r="D130" s="183" t="s">
        <v>128</v>
      </c>
      <c r="E130" s="37"/>
      <c r="F130" s="184" t="s">
        <v>192</v>
      </c>
      <c r="G130" s="37"/>
      <c r="H130" s="37"/>
      <c r="I130" s="185"/>
      <c r="J130" s="37"/>
      <c r="K130" s="37"/>
      <c r="L130" s="40"/>
      <c r="M130" s="186"/>
      <c r="N130" s="187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128</v>
      </c>
      <c r="AU130" s="18" t="s">
        <v>126</v>
      </c>
    </row>
    <row r="131" spans="1:65" s="2" customFormat="1" ht="44.25" customHeight="1">
      <c r="A131" s="35"/>
      <c r="B131" s="36"/>
      <c r="C131" s="170" t="s">
        <v>193</v>
      </c>
      <c r="D131" s="170" t="s">
        <v>120</v>
      </c>
      <c r="E131" s="171" t="s">
        <v>194</v>
      </c>
      <c r="F131" s="172" t="s">
        <v>195</v>
      </c>
      <c r="G131" s="173" t="s">
        <v>186</v>
      </c>
      <c r="H131" s="174">
        <v>9.2959999999999994</v>
      </c>
      <c r="I131" s="175"/>
      <c r="J131" s="176">
        <f>ROUND(I131*H131,2)</f>
        <v>0</v>
      </c>
      <c r="K131" s="172" t="s">
        <v>124</v>
      </c>
      <c r="L131" s="40"/>
      <c r="M131" s="177" t="s">
        <v>19</v>
      </c>
      <c r="N131" s="178" t="s">
        <v>41</v>
      </c>
      <c r="O131" s="65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1" t="s">
        <v>125</v>
      </c>
      <c r="AT131" s="181" t="s">
        <v>120</v>
      </c>
      <c r="AU131" s="181" t="s">
        <v>126</v>
      </c>
      <c r="AY131" s="18" t="s">
        <v>117</v>
      </c>
      <c r="BE131" s="182">
        <f>IF(N131="základní",J131,0)</f>
        <v>0</v>
      </c>
      <c r="BF131" s="182">
        <f>IF(N131="snížená",J131,0)</f>
        <v>0</v>
      </c>
      <c r="BG131" s="182">
        <f>IF(N131="zákl. přenesená",J131,0)</f>
        <v>0</v>
      </c>
      <c r="BH131" s="182">
        <f>IF(N131="sníž. přenesená",J131,0)</f>
        <v>0</v>
      </c>
      <c r="BI131" s="182">
        <f>IF(N131="nulová",J131,0)</f>
        <v>0</v>
      </c>
      <c r="BJ131" s="18" t="s">
        <v>126</v>
      </c>
      <c r="BK131" s="182">
        <f>ROUND(I131*H131,2)</f>
        <v>0</v>
      </c>
      <c r="BL131" s="18" t="s">
        <v>125</v>
      </c>
      <c r="BM131" s="181" t="s">
        <v>196</v>
      </c>
    </row>
    <row r="132" spans="1:65" s="2" customFormat="1" ht="11.25">
      <c r="A132" s="35"/>
      <c r="B132" s="36"/>
      <c r="C132" s="37"/>
      <c r="D132" s="183" t="s">
        <v>128</v>
      </c>
      <c r="E132" s="37"/>
      <c r="F132" s="184" t="s">
        <v>197</v>
      </c>
      <c r="G132" s="37"/>
      <c r="H132" s="37"/>
      <c r="I132" s="185"/>
      <c r="J132" s="37"/>
      <c r="K132" s="37"/>
      <c r="L132" s="40"/>
      <c r="M132" s="186"/>
      <c r="N132" s="187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128</v>
      </c>
      <c r="AU132" s="18" t="s">
        <v>126</v>
      </c>
    </row>
    <row r="133" spans="1:65" s="13" customFormat="1" ht="11.25">
      <c r="B133" s="188"/>
      <c r="C133" s="189"/>
      <c r="D133" s="190" t="s">
        <v>130</v>
      </c>
      <c r="E133" s="189"/>
      <c r="F133" s="192" t="s">
        <v>198</v>
      </c>
      <c r="G133" s="189"/>
      <c r="H133" s="193">
        <v>9.2959999999999994</v>
      </c>
      <c r="I133" s="194"/>
      <c r="J133" s="189"/>
      <c r="K133" s="189"/>
      <c r="L133" s="195"/>
      <c r="M133" s="196"/>
      <c r="N133" s="197"/>
      <c r="O133" s="197"/>
      <c r="P133" s="197"/>
      <c r="Q133" s="197"/>
      <c r="R133" s="197"/>
      <c r="S133" s="197"/>
      <c r="T133" s="198"/>
      <c r="AT133" s="199" t="s">
        <v>130</v>
      </c>
      <c r="AU133" s="199" t="s">
        <v>126</v>
      </c>
      <c r="AV133" s="13" t="s">
        <v>126</v>
      </c>
      <c r="AW133" s="13" t="s">
        <v>4</v>
      </c>
      <c r="AX133" s="13" t="s">
        <v>77</v>
      </c>
      <c r="AY133" s="199" t="s">
        <v>117</v>
      </c>
    </row>
    <row r="134" spans="1:65" s="2" customFormat="1" ht="44.25" customHeight="1">
      <c r="A134" s="35"/>
      <c r="B134" s="36"/>
      <c r="C134" s="170" t="s">
        <v>199</v>
      </c>
      <c r="D134" s="170" t="s">
        <v>120</v>
      </c>
      <c r="E134" s="171" t="s">
        <v>200</v>
      </c>
      <c r="F134" s="172" t="s">
        <v>201</v>
      </c>
      <c r="G134" s="173" t="s">
        <v>186</v>
      </c>
      <c r="H134" s="174">
        <v>0.60799999999999998</v>
      </c>
      <c r="I134" s="175"/>
      <c r="J134" s="176">
        <f>ROUND(I134*H134,2)</f>
        <v>0</v>
      </c>
      <c r="K134" s="172" t="s">
        <v>124</v>
      </c>
      <c r="L134" s="40"/>
      <c r="M134" s="177" t="s">
        <v>19</v>
      </c>
      <c r="N134" s="178" t="s">
        <v>41</v>
      </c>
      <c r="O134" s="65"/>
      <c r="P134" s="179">
        <f>O134*H134</f>
        <v>0</v>
      </c>
      <c r="Q134" s="179">
        <v>0</v>
      </c>
      <c r="R134" s="179">
        <f>Q134*H134</f>
        <v>0</v>
      </c>
      <c r="S134" s="179">
        <v>0</v>
      </c>
      <c r="T134" s="180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1" t="s">
        <v>125</v>
      </c>
      <c r="AT134" s="181" t="s">
        <v>120</v>
      </c>
      <c r="AU134" s="181" t="s">
        <v>126</v>
      </c>
      <c r="AY134" s="18" t="s">
        <v>117</v>
      </c>
      <c r="BE134" s="182">
        <f>IF(N134="základní",J134,0)</f>
        <v>0</v>
      </c>
      <c r="BF134" s="182">
        <f>IF(N134="snížená",J134,0)</f>
        <v>0</v>
      </c>
      <c r="BG134" s="182">
        <f>IF(N134="zákl. přenesená",J134,0)</f>
        <v>0</v>
      </c>
      <c r="BH134" s="182">
        <f>IF(N134="sníž. přenesená",J134,0)</f>
        <v>0</v>
      </c>
      <c r="BI134" s="182">
        <f>IF(N134="nulová",J134,0)</f>
        <v>0</v>
      </c>
      <c r="BJ134" s="18" t="s">
        <v>126</v>
      </c>
      <c r="BK134" s="182">
        <f>ROUND(I134*H134,2)</f>
        <v>0</v>
      </c>
      <c r="BL134" s="18" t="s">
        <v>125</v>
      </c>
      <c r="BM134" s="181" t="s">
        <v>202</v>
      </c>
    </row>
    <row r="135" spans="1:65" s="2" customFormat="1" ht="11.25">
      <c r="A135" s="35"/>
      <c r="B135" s="36"/>
      <c r="C135" s="37"/>
      <c r="D135" s="183" t="s">
        <v>128</v>
      </c>
      <c r="E135" s="37"/>
      <c r="F135" s="184" t="s">
        <v>203</v>
      </c>
      <c r="G135" s="37"/>
      <c r="H135" s="37"/>
      <c r="I135" s="185"/>
      <c r="J135" s="37"/>
      <c r="K135" s="37"/>
      <c r="L135" s="40"/>
      <c r="M135" s="186"/>
      <c r="N135" s="187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128</v>
      </c>
      <c r="AU135" s="18" t="s">
        <v>126</v>
      </c>
    </row>
    <row r="136" spans="1:65" s="12" customFormat="1" ht="22.9" customHeight="1">
      <c r="B136" s="154"/>
      <c r="C136" s="155"/>
      <c r="D136" s="156" t="s">
        <v>68</v>
      </c>
      <c r="E136" s="168" t="s">
        <v>204</v>
      </c>
      <c r="F136" s="168" t="s">
        <v>205</v>
      </c>
      <c r="G136" s="155"/>
      <c r="H136" s="155"/>
      <c r="I136" s="158"/>
      <c r="J136" s="169">
        <f>BK136</f>
        <v>0</v>
      </c>
      <c r="K136" s="155"/>
      <c r="L136" s="160"/>
      <c r="M136" s="161"/>
      <c r="N136" s="162"/>
      <c r="O136" s="162"/>
      <c r="P136" s="163">
        <f>SUM(P137:P138)</f>
        <v>0</v>
      </c>
      <c r="Q136" s="162"/>
      <c r="R136" s="163">
        <f>SUM(R137:R138)</f>
        <v>0</v>
      </c>
      <c r="S136" s="162"/>
      <c r="T136" s="164">
        <f>SUM(T137:T138)</f>
        <v>0</v>
      </c>
      <c r="AR136" s="165" t="s">
        <v>77</v>
      </c>
      <c r="AT136" s="166" t="s">
        <v>68</v>
      </c>
      <c r="AU136" s="166" t="s">
        <v>77</v>
      </c>
      <c r="AY136" s="165" t="s">
        <v>117</v>
      </c>
      <c r="BK136" s="167">
        <f>SUM(BK137:BK138)</f>
        <v>0</v>
      </c>
    </row>
    <row r="137" spans="1:65" s="2" customFormat="1" ht="55.5" customHeight="1">
      <c r="A137" s="35"/>
      <c r="B137" s="36"/>
      <c r="C137" s="170" t="s">
        <v>206</v>
      </c>
      <c r="D137" s="170" t="s">
        <v>120</v>
      </c>
      <c r="E137" s="171" t="s">
        <v>207</v>
      </c>
      <c r="F137" s="172" t="s">
        <v>208</v>
      </c>
      <c r="G137" s="173" t="s">
        <v>186</v>
      </c>
      <c r="H137" s="174">
        <v>2.0030000000000001</v>
      </c>
      <c r="I137" s="175"/>
      <c r="J137" s="176">
        <f>ROUND(I137*H137,2)</f>
        <v>0</v>
      </c>
      <c r="K137" s="172" t="s">
        <v>124</v>
      </c>
      <c r="L137" s="40"/>
      <c r="M137" s="177" t="s">
        <v>19</v>
      </c>
      <c r="N137" s="178" t="s">
        <v>41</v>
      </c>
      <c r="O137" s="65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1" t="s">
        <v>125</v>
      </c>
      <c r="AT137" s="181" t="s">
        <v>120</v>
      </c>
      <c r="AU137" s="181" t="s">
        <v>126</v>
      </c>
      <c r="AY137" s="18" t="s">
        <v>117</v>
      </c>
      <c r="BE137" s="182">
        <f>IF(N137="základní",J137,0)</f>
        <v>0</v>
      </c>
      <c r="BF137" s="182">
        <f>IF(N137="snížená",J137,0)</f>
        <v>0</v>
      </c>
      <c r="BG137" s="182">
        <f>IF(N137="zákl. přenesená",J137,0)</f>
        <v>0</v>
      </c>
      <c r="BH137" s="182">
        <f>IF(N137="sníž. přenesená",J137,0)</f>
        <v>0</v>
      </c>
      <c r="BI137" s="182">
        <f>IF(N137="nulová",J137,0)</f>
        <v>0</v>
      </c>
      <c r="BJ137" s="18" t="s">
        <v>126</v>
      </c>
      <c r="BK137" s="182">
        <f>ROUND(I137*H137,2)</f>
        <v>0</v>
      </c>
      <c r="BL137" s="18" t="s">
        <v>125</v>
      </c>
      <c r="BM137" s="181" t="s">
        <v>209</v>
      </c>
    </row>
    <row r="138" spans="1:65" s="2" customFormat="1" ht="11.25">
      <c r="A138" s="35"/>
      <c r="B138" s="36"/>
      <c r="C138" s="37"/>
      <c r="D138" s="183" t="s">
        <v>128</v>
      </c>
      <c r="E138" s="37"/>
      <c r="F138" s="184" t="s">
        <v>210</v>
      </c>
      <c r="G138" s="37"/>
      <c r="H138" s="37"/>
      <c r="I138" s="185"/>
      <c r="J138" s="37"/>
      <c r="K138" s="37"/>
      <c r="L138" s="40"/>
      <c r="M138" s="186"/>
      <c r="N138" s="187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128</v>
      </c>
      <c r="AU138" s="18" t="s">
        <v>126</v>
      </c>
    </row>
    <row r="139" spans="1:65" s="12" customFormat="1" ht="25.9" customHeight="1">
      <c r="B139" s="154"/>
      <c r="C139" s="155"/>
      <c r="D139" s="156" t="s">
        <v>68</v>
      </c>
      <c r="E139" s="157" t="s">
        <v>211</v>
      </c>
      <c r="F139" s="157" t="s">
        <v>212</v>
      </c>
      <c r="G139" s="155"/>
      <c r="H139" s="155"/>
      <c r="I139" s="158"/>
      <c r="J139" s="159">
        <f>BK139</f>
        <v>0</v>
      </c>
      <c r="K139" s="155"/>
      <c r="L139" s="160"/>
      <c r="M139" s="161"/>
      <c r="N139" s="162"/>
      <c r="O139" s="162"/>
      <c r="P139" s="163">
        <f>P140+P147+P204+P223+P231</f>
        <v>0</v>
      </c>
      <c r="Q139" s="162"/>
      <c r="R139" s="163">
        <f>R140+R147+R204+R223+R231</f>
        <v>1.9447151999999996</v>
      </c>
      <c r="S139" s="162"/>
      <c r="T139" s="164">
        <f>T140+T147+T204+T223+T231</f>
        <v>0</v>
      </c>
      <c r="AR139" s="165" t="s">
        <v>126</v>
      </c>
      <c r="AT139" s="166" t="s">
        <v>68</v>
      </c>
      <c r="AU139" s="166" t="s">
        <v>69</v>
      </c>
      <c r="AY139" s="165" t="s">
        <v>117</v>
      </c>
      <c r="BK139" s="167">
        <f>BK140+BK147+BK204+BK223+BK231</f>
        <v>0</v>
      </c>
    </row>
    <row r="140" spans="1:65" s="12" customFormat="1" ht="22.9" customHeight="1">
      <c r="B140" s="154"/>
      <c r="C140" s="155"/>
      <c r="D140" s="156" t="s">
        <v>68</v>
      </c>
      <c r="E140" s="168" t="s">
        <v>213</v>
      </c>
      <c r="F140" s="168" t="s">
        <v>214</v>
      </c>
      <c r="G140" s="155"/>
      <c r="H140" s="155"/>
      <c r="I140" s="158"/>
      <c r="J140" s="169">
        <f>BK140</f>
        <v>0</v>
      </c>
      <c r="K140" s="155"/>
      <c r="L140" s="160"/>
      <c r="M140" s="161"/>
      <c r="N140" s="162"/>
      <c r="O140" s="162"/>
      <c r="P140" s="163">
        <f>SUM(P141:P146)</f>
        <v>0</v>
      </c>
      <c r="Q140" s="162"/>
      <c r="R140" s="163">
        <f>SUM(R141:R146)</f>
        <v>0.38639999999999997</v>
      </c>
      <c r="S140" s="162"/>
      <c r="T140" s="164">
        <f>SUM(T141:T146)</f>
        <v>0</v>
      </c>
      <c r="AR140" s="165" t="s">
        <v>126</v>
      </c>
      <c r="AT140" s="166" t="s">
        <v>68</v>
      </c>
      <c r="AU140" s="166" t="s">
        <v>77</v>
      </c>
      <c r="AY140" s="165" t="s">
        <v>117</v>
      </c>
      <c r="BK140" s="167">
        <f>SUM(BK141:BK146)</f>
        <v>0</v>
      </c>
    </row>
    <row r="141" spans="1:65" s="2" customFormat="1" ht="44.25" customHeight="1">
      <c r="A141" s="35"/>
      <c r="B141" s="36"/>
      <c r="C141" s="170" t="s">
        <v>215</v>
      </c>
      <c r="D141" s="170" t="s">
        <v>120</v>
      </c>
      <c r="E141" s="171" t="s">
        <v>216</v>
      </c>
      <c r="F141" s="172" t="s">
        <v>217</v>
      </c>
      <c r="G141" s="173" t="s">
        <v>134</v>
      </c>
      <c r="H141" s="174">
        <v>4800</v>
      </c>
      <c r="I141" s="175"/>
      <c r="J141" s="176">
        <f>ROUND(I141*H141,2)</f>
        <v>0</v>
      </c>
      <c r="K141" s="172" t="s">
        <v>124</v>
      </c>
      <c r="L141" s="40"/>
      <c r="M141" s="177" t="s">
        <v>19</v>
      </c>
      <c r="N141" s="178" t="s">
        <v>41</v>
      </c>
      <c r="O141" s="65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1" t="s">
        <v>215</v>
      </c>
      <c r="AT141" s="181" t="s">
        <v>120</v>
      </c>
      <c r="AU141" s="181" t="s">
        <v>126</v>
      </c>
      <c r="AY141" s="18" t="s">
        <v>117</v>
      </c>
      <c r="BE141" s="182">
        <f>IF(N141="základní",J141,0)</f>
        <v>0</v>
      </c>
      <c r="BF141" s="182">
        <f>IF(N141="snížená",J141,0)</f>
        <v>0</v>
      </c>
      <c r="BG141" s="182">
        <f>IF(N141="zákl. přenesená",J141,0)</f>
        <v>0</v>
      </c>
      <c r="BH141" s="182">
        <f>IF(N141="sníž. přenesená",J141,0)</f>
        <v>0</v>
      </c>
      <c r="BI141" s="182">
        <f>IF(N141="nulová",J141,0)</f>
        <v>0</v>
      </c>
      <c r="BJ141" s="18" t="s">
        <v>126</v>
      </c>
      <c r="BK141" s="182">
        <f>ROUND(I141*H141,2)</f>
        <v>0</v>
      </c>
      <c r="BL141" s="18" t="s">
        <v>215</v>
      </c>
      <c r="BM141" s="181" t="s">
        <v>218</v>
      </c>
    </row>
    <row r="142" spans="1:65" s="2" customFormat="1" ht="11.25">
      <c r="A142" s="35"/>
      <c r="B142" s="36"/>
      <c r="C142" s="37"/>
      <c r="D142" s="183" t="s">
        <v>128</v>
      </c>
      <c r="E142" s="37"/>
      <c r="F142" s="184" t="s">
        <v>219</v>
      </c>
      <c r="G142" s="37"/>
      <c r="H142" s="37"/>
      <c r="I142" s="185"/>
      <c r="J142" s="37"/>
      <c r="K142" s="37"/>
      <c r="L142" s="40"/>
      <c r="M142" s="186"/>
      <c r="N142" s="187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128</v>
      </c>
      <c r="AU142" s="18" t="s">
        <v>126</v>
      </c>
    </row>
    <row r="143" spans="1:65" s="2" customFormat="1" ht="44.25" customHeight="1">
      <c r="A143" s="35"/>
      <c r="B143" s="36"/>
      <c r="C143" s="211" t="s">
        <v>220</v>
      </c>
      <c r="D143" s="211" t="s">
        <v>148</v>
      </c>
      <c r="E143" s="212" t="s">
        <v>221</v>
      </c>
      <c r="F143" s="213" t="s">
        <v>222</v>
      </c>
      <c r="G143" s="214" t="s">
        <v>134</v>
      </c>
      <c r="H143" s="215">
        <v>5520</v>
      </c>
      <c r="I143" s="216"/>
      <c r="J143" s="217">
        <f>ROUND(I143*H143,2)</f>
        <v>0</v>
      </c>
      <c r="K143" s="213" t="s">
        <v>124</v>
      </c>
      <c r="L143" s="218"/>
      <c r="M143" s="219" t="s">
        <v>19</v>
      </c>
      <c r="N143" s="220" t="s">
        <v>41</v>
      </c>
      <c r="O143" s="65"/>
      <c r="P143" s="179">
        <f>O143*H143</f>
        <v>0</v>
      </c>
      <c r="Q143" s="179">
        <v>6.9999999999999994E-5</v>
      </c>
      <c r="R143" s="179">
        <f>Q143*H143</f>
        <v>0.38639999999999997</v>
      </c>
      <c r="S143" s="179">
        <v>0</v>
      </c>
      <c r="T143" s="18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1" t="s">
        <v>223</v>
      </c>
      <c r="AT143" s="181" t="s">
        <v>148</v>
      </c>
      <c r="AU143" s="181" t="s">
        <v>126</v>
      </c>
      <c r="AY143" s="18" t="s">
        <v>117</v>
      </c>
      <c r="BE143" s="182">
        <f>IF(N143="základní",J143,0)</f>
        <v>0</v>
      </c>
      <c r="BF143" s="182">
        <f>IF(N143="snížená",J143,0)</f>
        <v>0</v>
      </c>
      <c r="BG143" s="182">
        <f>IF(N143="zákl. přenesená",J143,0)</f>
        <v>0</v>
      </c>
      <c r="BH143" s="182">
        <f>IF(N143="sníž. přenesená",J143,0)</f>
        <v>0</v>
      </c>
      <c r="BI143" s="182">
        <f>IF(N143="nulová",J143,0)</f>
        <v>0</v>
      </c>
      <c r="BJ143" s="18" t="s">
        <v>126</v>
      </c>
      <c r="BK143" s="182">
        <f>ROUND(I143*H143,2)</f>
        <v>0</v>
      </c>
      <c r="BL143" s="18" t="s">
        <v>215</v>
      </c>
      <c r="BM143" s="181" t="s">
        <v>224</v>
      </c>
    </row>
    <row r="144" spans="1:65" s="13" customFormat="1" ht="11.25">
      <c r="B144" s="188"/>
      <c r="C144" s="189"/>
      <c r="D144" s="190" t="s">
        <v>130</v>
      </c>
      <c r="E144" s="189"/>
      <c r="F144" s="192" t="s">
        <v>225</v>
      </c>
      <c r="G144" s="189"/>
      <c r="H144" s="193">
        <v>5520</v>
      </c>
      <c r="I144" s="194"/>
      <c r="J144" s="189"/>
      <c r="K144" s="189"/>
      <c r="L144" s="195"/>
      <c r="M144" s="196"/>
      <c r="N144" s="197"/>
      <c r="O144" s="197"/>
      <c r="P144" s="197"/>
      <c r="Q144" s="197"/>
      <c r="R144" s="197"/>
      <c r="S144" s="197"/>
      <c r="T144" s="198"/>
      <c r="AT144" s="199" t="s">
        <v>130</v>
      </c>
      <c r="AU144" s="199" t="s">
        <v>126</v>
      </c>
      <c r="AV144" s="13" t="s">
        <v>126</v>
      </c>
      <c r="AW144" s="13" t="s">
        <v>4</v>
      </c>
      <c r="AX144" s="13" t="s">
        <v>77</v>
      </c>
      <c r="AY144" s="199" t="s">
        <v>117</v>
      </c>
    </row>
    <row r="145" spans="1:65" s="2" customFormat="1" ht="55.5" customHeight="1">
      <c r="A145" s="35"/>
      <c r="B145" s="36"/>
      <c r="C145" s="170" t="s">
        <v>226</v>
      </c>
      <c r="D145" s="170" t="s">
        <v>120</v>
      </c>
      <c r="E145" s="171" t="s">
        <v>227</v>
      </c>
      <c r="F145" s="172" t="s">
        <v>228</v>
      </c>
      <c r="G145" s="173" t="s">
        <v>186</v>
      </c>
      <c r="H145" s="174">
        <v>0.38600000000000001</v>
      </c>
      <c r="I145" s="175"/>
      <c r="J145" s="176">
        <f>ROUND(I145*H145,2)</f>
        <v>0</v>
      </c>
      <c r="K145" s="172" t="s">
        <v>124</v>
      </c>
      <c r="L145" s="40"/>
      <c r="M145" s="177" t="s">
        <v>19</v>
      </c>
      <c r="N145" s="178" t="s">
        <v>41</v>
      </c>
      <c r="O145" s="65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1" t="s">
        <v>215</v>
      </c>
      <c r="AT145" s="181" t="s">
        <v>120</v>
      </c>
      <c r="AU145" s="181" t="s">
        <v>126</v>
      </c>
      <c r="AY145" s="18" t="s">
        <v>117</v>
      </c>
      <c r="BE145" s="182">
        <f>IF(N145="základní",J145,0)</f>
        <v>0</v>
      </c>
      <c r="BF145" s="182">
        <f>IF(N145="snížená",J145,0)</f>
        <v>0</v>
      </c>
      <c r="BG145" s="182">
        <f>IF(N145="zákl. přenesená",J145,0)</f>
        <v>0</v>
      </c>
      <c r="BH145" s="182">
        <f>IF(N145="sníž. přenesená",J145,0)</f>
        <v>0</v>
      </c>
      <c r="BI145" s="182">
        <f>IF(N145="nulová",J145,0)</f>
        <v>0</v>
      </c>
      <c r="BJ145" s="18" t="s">
        <v>126</v>
      </c>
      <c r="BK145" s="182">
        <f>ROUND(I145*H145,2)</f>
        <v>0</v>
      </c>
      <c r="BL145" s="18" t="s">
        <v>215</v>
      </c>
      <c r="BM145" s="181" t="s">
        <v>229</v>
      </c>
    </row>
    <row r="146" spans="1:65" s="2" customFormat="1" ht="11.25">
      <c r="A146" s="35"/>
      <c r="B146" s="36"/>
      <c r="C146" s="37"/>
      <c r="D146" s="183" t="s">
        <v>128</v>
      </c>
      <c r="E146" s="37"/>
      <c r="F146" s="184" t="s">
        <v>230</v>
      </c>
      <c r="G146" s="37"/>
      <c r="H146" s="37"/>
      <c r="I146" s="185"/>
      <c r="J146" s="37"/>
      <c r="K146" s="37"/>
      <c r="L146" s="40"/>
      <c r="M146" s="186"/>
      <c r="N146" s="187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128</v>
      </c>
      <c r="AU146" s="18" t="s">
        <v>126</v>
      </c>
    </row>
    <row r="147" spans="1:65" s="12" customFormat="1" ht="22.9" customHeight="1">
      <c r="B147" s="154"/>
      <c r="C147" s="155"/>
      <c r="D147" s="156" t="s">
        <v>68</v>
      </c>
      <c r="E147" s="168" t="s">
        <v>231</v>
      </c>
      <c r="F147" s="168" t="s">
        <v>232</v>
      </c>
      <c r="G147" s="155"/>
      <c r="H147" s="155"/>
      <c r="I147" s="158"/>
      <c r="J147" s="169">
        <f>BK147</f>
        <v>0</v>
      </c>
      <c r="K147" s="155"/>
      <c r="L147" s="160"/>
      <c r="M147" s="161"/>
      <c r="N147" s="162"/>
      <c r="O147" s="162"/>
      <c r="P147" s="163">
        <f>SUM(P148:P203)</f>
        <v>0</v>
      </c>
      <c r="Q147" s="162"/>
      <c r="R147" s="163">
        <f>SUM(R148:R203)</f>
        <v>1.3192199999999996</v>
      </c>
      <c r="S147" s="162"/>
      <c r="T147" s="164">
        <f>SUM(T148:T203)</f>
        <v>0</v>
      </c>
      <c r="AR147" s="165" t="s">
        <v>126</v>
      </c>
      <c r="AT147" s="166" t="s">
        <v>68</v>
      </c>
      <c r="AU147" s="166" t="s">
        <v>77</v>
      </c>
      <c r="AY147" s="165" t="s">
        <v>117</v>
      </c>
      <c r="BK147" s="167">
        <f>SUM(BK148:BK203)</f>
        <v>0</v>
      </c>
    </row>
    <row r="148" spans="1:65" s="2" customFormat="1" ht="16.5" customHeight="1">
      <c r="A148" s="35"/>
      <c r="B148" s="36"/>
      <c r="C148" s="170" t="s">
        <v>233</v>
      </c>
      <c r="D148" s="170" t="s">
        <v>120</v>
      </c>
      <c r="E148" s="171" t="s">
        <v>234</v>
      </c>
      <c r="F148" s="172" t="s">
        <v>235</v>
      </c>
      <c r="G148" s="173" t="s">
        <v>134</v>
      </c>
      <c r="H148" s="174">
        <v>4800</v>
      </c>
      <c r="I148" s="175"/>
      <c r="J148" s="176">
        <f>ROUND(I148*H148,2)</f>
        <v>0</v>
      </c>
      <c r="K148" s="172" t="s">
        <v>124</v>
      </c>
      <c r="L148" s="40"/>
      <c r="M148" s="177" t="s">
        <v>19</v>
      </c>
      <c r="N148" s="178" t="s">
        <v>41</v>
      </c>
      <c r="O148" s="65"/>
      <c r="P148" s="179">
        <f>O148*H148</f>
        <v>0</v>
      </c>
      <c r="Q148" s="179">
        <v>0</v>
      </c>
      <c r="R148" s="179">
        <f>Q148*H148</f>
        <v>0</v>
      </c>
      <c r="S148" s="179">
        <v>0</v>
      </c>
      <c r="T148" s="18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1" t="s">
        <v>215</v>
      </c>
      <c r="AT148" s="181" t="s">
        <v>120</v>
      </c>
      <c r="AU148" s="181" t="s">
        <v>126</v>
      </c>
      <c r="AY148" s="18" t="s">
        <v>117</v>
      </c>
      <c r="BE148" s="182">
        <f>IF(N148="základní",J148,0)</f>
        <v>0</v>
      </c>
      <c r="BF148" s="182">
        <f>IF(N148="snížená",J148,0)</f>
        <v>0</v>
      </c>
      <c r="BG148" s="182">
        <f>IF(N148="zákl. přenesená",J148,0)</f>
        <v>0</v>
      </c>
      <c r="BH148" s="182">
        <f>IF(N148="sníž. přenesená",J148,0)</f>
        <v>0</v>
      </c>
      <c r="BI148" s="182">
        <f>IF(N148="nulová",J148,0)</f>
        <v>0</v>
      </c>
      <c r="BJ148" s="18" t="s">
        <v>126</v>
      </c>
      <c r="BK148" s="182">
        <f>ROUND(I148*H148,2)</f>
        <v>0</v>
      </c>
      <c r="BL148" s="18" t="s">
        <v>215</v>
      </c>
      <c r="BM148" s="181" t="s">
        <v>236</v>
      </c>
    </row>
    <row r="149" spans="1:65" s="2" customFormat="1" ht="11.25">
      <c r="A149" s="35"/>
      <c r="B149" s="36"/>
      <c r="C149" s="37"/>
      <c r="D149" s="183" t="s">
        <v>128</v>
      </c>
      <c r="E149" s="37"/>
      <c r="F149" s="184" t="s">
        <v>237</v>
      </c>
      <c r="G149" s="37"/>
      <c r="H149" s="37"/>
      <c r="I149" s="185"/>
      <c r="J149" s="37"/>
      <c r="K149" s="37"/>
      <c r="L149" s="40"/>
      <c r="M149" s="186"/>
      <c r="N149" s="187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128</v>
      </c>
      <c r="AU149" s="18" t="s">
        <v>126</v>
      </c>
    </row>
    <row r="150" spans="1:65" s="2" customFormat="1" ht="16.5" customHeight="1">
      <c r="A150" s="35"/>
      <c r="B150" s="36"/>
      <c r="C150" s="211" t="s">
        <v>238</v>
      </c>
      <c r="D150" s="211" t="s">
        <v>148</v>
      </c>
      <c r="E150" s="212" t="s">
        <v>239</v>
      </c>
      <c r="F150" s="213" t="s">
        <v>240</v>
      </c>
      <c r="G150" s="214" t="s">
        <v>134</v>
      </c>
      <c r="H150" s="215">
        <v>5040</v>
      </c>
      <c r="I150" s="216"/>
      <c r="J150" s="217">
        <f>ROUND(I150*H150,2)</f>
        <v>0</v>
      </c>
      <c r="K150" s="213" t="s">
        <v>124</v>
      </c>
      <c r="L150" s="218"/>
      <c r="M150" s="219" t="s">
        <v>19</v>
      </c>
      <c r="N150" s="220" t="s">
        <v>41</v>
      </c>
      <c r="O150" s="65"/>
      <c r="P150" s="179">
        <f>O150*H150</f>
        <v>0</v>
      </c>
      <c r="Q150" s="179">
        <v>2.3000000000000001E-4</v>
      </c>
      <c r="R150" s="179">
        <f>Q150*H150</f>
        <v>1.1592</v>
      </c>
      <c r="S150" s="179">
        <v>0</v>
      </c>
      <c r="T150" s="18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1" t="s">
        <v>223</v>
      </c>
      <c r="AT150" s="181" t="s">
        <v>148</v>
      </c>
      <c r="AU150" s="181" t="s">
        <v>126</v>
      </c>
      <c r="AY150" s="18" t="s">
        <v>117</v>
      </c>
      <c r="BE150" s="182">
        <f>IF(N150="základní",J150,0)</f>
        <v>0</v>
      </c>
      <c r="BF150" s="182">
        <f>IF(N150="snížená",J150,0)</f>
        <v>0</v>
      </c>
      <c r="BG150" s="182">
        <f>IF(N150="zákl. přenesená",J150,0)</f>
        <v>0</v>
      </c>
      <c r="BH150" s="182">
        <f>IF(N150="sníž. přenesená",J150,0)</f>
        <v>0</v>
      </c>
      <c r="BI150" s="182">
        <f>IF(N150="nulová",J150,0)</f>
        <v>0</v>
      </c>
      <c r="BJ150" s="18" t="s">
        <v>126</v>
      </c>
      <c r="BK150" s="182">
        <f>ROUND(I150*H150,2)</f>
        <v>0</v>
      </c>
      <c r="BL150" s="18" t="s">
        <v>215</v>
      </c>
      <c r="BM150" s="181" t="s">
        <v>241</v>
      </c>
    </row>
    <row r="151" spans="1:65" s="13" customFormat="1" ht="11.25">
      <c r="B151" s="188"/>
      <c r="C151" s="189"/>
      <c r="D151" s="190" t="s">
        <v>130</v>
      </c>
      <c r="E151" s="189"/>
      <c r="F151" s="192" t="s">
        <v>242</v>
      </c>
      <c r="G151" s="189"/>
      <c r="H151" s="193">
        <v>5040</v>
      </c>
      <c r="I151" s="194"/>
      <c r="J151" s="189"/>
      <c r="K151" s="189"/>
      <c r="L151" s="195"/>
      <c r="M151" s="196"/>
      <c r="N151" s="197"/>
      <c r="O151" s="197"/>
      <c r="P151" s="197"/>
      <c r="Q151" s="197"/>
      <c r="R151" s="197"/>
      <c r="S151" s="197"/>
      <c r="T151" s="198"/>
      <c r="AT151" s="199" t="s">
        <v>130</v>
      </c>
      <c r="AU151" s="199" t="s">
        <v>126</v>
      </c>
      <c r="AV151" s="13" t="s">
        <v>126</v>
      </c>
      <c r="AW151" s="13" t="s">
        <v>4</v>
      </c>
      <c r="AX151" s="13" t="s">
        <v>77</v>
      </c>
      <c r="AY151" s="199" t="s">
        <v>117</v>
      </c>
    </row>
    <row r="152" spans="1:65" s="2" customFormat="1" ht="24.2" customHeight="1">
      <c r="A152" s="35"/>
      <c r="B152" s="36"/>
      <c r="C152" s="170" t="s">
        <v>7</v>
      </c>
      <c r="D152" s="170" t="s">
        <v>120</v>
      </c>
      <c r="E152" s="171" t="s">
        <v>243</v>
      </c>
      <c r="F152" s="172" t="s">
        <v>244</v>
      </c>
      <c r="G152" s="173" t="s">
        <v>141</v>
      </c>
      <c r="H152" s="174">
        <v>53</v>
      </c>
      <c r="I152" s="175"/>
      <c r="J152" s="176">
        <f>ROUND(I152*H152,2)</f>
        <v>0</v>
      </c>
      <c r="K152" s="172" t="s">
        <v>124</v>
      </c>
      <c r="L152" s="40"/>
      <c r="M152" s="177" t="s">
        <v>19</v>
      </c>
      <c r="N152" s="178" t="s">
        <v>41</v>
      </c>
      <c r="O152" s="65"/>
      <c r="P152" s="179">
        <f>O152*H152</f>
        <v>0</v>
      </c>
      <c r="Q152" s="179">
        <v>0</v>
      </c>
      <c r="R152" s="179">
        <f>Q152*H152</f>
        <v>0</v>
      </c>
      <c r="S152" s="179">
        <v>0</v>
      </c>
      <c r="T152" s="18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1" t="s">
        <v>215</v>
      </c>
      <c r="AT152" s="181" t="s">
        <v>120</v>
      </c>
      <c r="AU152" s="181" t="s">
        <v>126</v>
      </c>
      <c r="AY152" s="18" t="s">
        <v>117</v>
      </c>
      <c r="BE152" s="182">
        <f>IF(N152="základní",J152,0)</f>
        <v>0</v>
      </c>
      <c r="BF152" s="182">
        <f>IF(N152="snížená",J152,0)</f>
        <v>0</v>
      </c>
      <c r="BG152" s="182">
        <f>IF(N152="zákl. přenesená",J152,0)</f>
        <v>0</v>
      </c>
      <c r="BH152" s="182">
        <f>IF(N152="sníž. přenesená",J152,0)</f>
        <v>0</v>
      </c>
      <c r="BI152" s="182">
        <f>IF(N152="nulová",J152,0)</f>
        <v>0</v>
      </c>
      <c r="BJ152" s="18" t="s">
        <v>126</v>
      </c>
      <c r="BK152" s="182">
        <f>ROUND(I152*H152,2)</f>
        <v>0</v>
      </c>
      <c r="BL152" s="18" t="s">
        <v>215</v>
      </c>
      <c r="BM152" s="181" t="s">
        <v>245</v>
      </c>
    </row>
    <row r="153" spans="1:65" s="2" customFormat="1" ht="11.25">
      <c r="A153" s="35"/>
      <c r="B153" s="36"/>
      <c r="C153" s="37"/>
      <c r="D153" s="183" t="s">
        <v>128</v>
      </c>
      <c r="E153" s="37"/>
      <c r="F153" s="184" t="s">
        <v>246</v>
      </c>
      <c r="G153" s="37"/>
      <c r="H153" s="37"/>
      <c r="I153" s="185"/>
      <c r="J153" s="37"/>
      <c r="K153" s="37"/>
      <c r="L153" s="40"/>
      <c r="M153" s="186"/>
      <c r="N153" s="187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128</v>
      </c>
      <c r="AU153" s="18" t="s">
        <v>126</v>
      </c>
    </row>
    <row r="154" spans="1:65" s="2" customFormat="1" ht="24.2" customHeight="1">
      <c r="A154" s="35"/>
      <c r="B154" s="36"/>
      <c r="C154" s="211" t="s">
        <v>247</v>
      </c>
      <c r="D154" s="211" t="s">
        <v>148</v>
      </c>
      <c r="E154" s="212" t="s">
        <v>248</v>
      </c>
      <c r="F154" s="213" t="s">
        <v>249</v>
      </c>
      <c r="G154" s="214" t="s">
        <v>141</v>
      </c>
      <c r="H154" s="215">
        <v>53</v>
      </c>
      <c r="I154" s="216"/>
      <c r="J154" s="217">
        <f>ROUND(I154*H154,2)</f>
        <v>0</v>
      </c>
      <c r="K154" s="213" t="s">
        <v>124</v>
      </c>
      <c r="L154" s="218"/>
      <c r="M154" s="219" t="s">
        <v>19</v>
      </c>
      <c r="N154" s="220" t="s">
        <v>41</v>
      </c>
      <c r="O154" s="65"/>
      <c r="P154" s="179">
        <f>O154*H154</f>
        <v>0</v>
      </c>
      <c r="Q154" s="179">
        <v>2.5000000000000001E-4</v>
      </c>
      <c r="R154" s="179">
        <f>Q154*H154</f>
        <v>1.325E-2</v>
      </c>
      <c r="S154" s="179">
        <v>0</v>
      </c>
      <c r="T154" s="18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1" t="s">
        <v>223</v>
      </c>
      <c r="AT154" s="181" t="s">
        <v>148</v>
      </c>
      <c r="AU154" s="181" t="s">
        <v>126</v>
      </c>
      <c r="AY154" s="18" t="s">
        <v>117</v>
      </c>
      <c r="BE154" s="182">
        <f>IF(N154="základní",J154,0)</f>
        <v>0</v>
      </c>
      <c r="BF154" s="182">
        <f>IF(N154="snížená",J154,0)</f>
        <v>0</v>
      </c>
      <c r="BG154" s="182">
        <f>IF(N154="zákl. přenesená",J154,0)</f>
        <v>0</v>
      </c>
      <c r="BH154" s="182">
        <f>IF(N154="sníž. přenesená",J154,0)</f>
        <v>0</v>
      </c>
      <c r="BI154" s="182">
        <f>IF(N154="nulová",J154,0)</f>
        <v>0</v>
      </c>
      <c r="BJ154" s="18" t="s">
        <v>126</v>
      </c>
      <c r="BK154" s="182">
        <f>ROUND(I154*H154,2)</f>
        <v>0</v>
      </c>
      <c r="BL154" s="18" t="s">
        <v>215</v>
      </c>
      <c r="BM154" s="181" t="s">
        <v>250</v>
      </c>
    </row>
    <row r="155" spans="1:65" s="2" customFormat="1" ht="24.2" customHeight="1">
      <c r="A155" s="35"/>
      <c r="B155" s="36"/>
      <c r="C155" s="170" t="s">
        <v>251</v>
      </c>
      <c r="D155" s="170" t="s">
        <v>120</v>
      </c>
      <c r="E155" s="171" t="s">
        <v>252</v>
      </c>
      <c r="F155" s="172" t="s">
        <v>253</v>
      </c>
      <c r="G155" s="173" t="s">
        <v>141</v>
      </c>
      <c r="H155" s="174">
        <v>1</v>
      </c>
      <c r="I155" s="175"/>
      <c r="J155" s="176">
        <f>ROUND(I155*H155,2)</f>
        <v>0</v>
      </c>
      <c r="K155" s="172" t="s">
        <v>124</v>
      </c>
      <c r="L155" s="40"/>
      <c r="M155" s="177" t="s">
        <v>19</v>
      </c>
      <c r="N155" s="178" t="s">
        <v>41</v>
      </c>
      <c r="O155" s="65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8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1" t="s">
        <v>215</v>
      </c>
      <c r="AT155" s="181" t="s">
        <v>120</v>
      </c>
      <c r="AU155" s="181" t="s">
        <v>126</v>
      </c>
      <c r="AY155" s="18" t="s">
        <v>117</v>
      </c>
      <c r="BE155" s="182">
        <f>IF(N155="základní",J155,0)</f>
        <v>0</v>
      </c>
      <c r="BF155" s="182">
        <f>IF(N155="snížená",J155,0)</f>
        <v>0</v>
      </c>
      <c r="BG155" s="182">
        <f>IF(N155="zákl. přenesená",J155,0)</f>
        <v>0</v>
      </c>
      <c r="BH155" s="182">
        <f>IF(N155="sníž. přenesená",J155,0)</f>
        <v>0</v>
      </c>
      <c r="BI155" s="182">
        <f>IF(N155="nulová",J155,0)</f>
        <v>0</v>
      </c>
      <c r="BJ155" s="18" t="s">
        <v>126</v>
      </c>
      <c r="BK155" s="182">
        <f>ROUND(I155*H155,2)</f>
        <v>0</v>
      </c>
      <c r="BL155" s="18" t="s">
        <v>215</v>
      </c>
      <c r="BM155" s="181" t="s">
        <v>254</v>
      </c>
    </row>
    <row r="156" spans="1:65" s="2" customFormat="1" ht="11.25">
      <c r="A156" s="35"/>
      <c r="B156" s="36"/>
      <c r="C156" s="37"/>
      <c r="D156" s="183" t="s">
        <v>128</v>
      </c>
      <c r="E156" s="37"/>
      <c r="F156" s="184" t="s">
        <v>255</v>
      </c>
      <c r="G156" s="37"/>
      <c r="H156" s="37"/>
      <c r="I156" s="185"/>
      <c r="J156" s="37"/>
      <c r="K156" s="37"/>
      <c r="L156" s="40"/>
      <c r="M156" s="186"/>
      <c r="N156" s="187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128</v>
      </c>
      <c r="AU156" s="18" t="s">
        <v>126</v>
      </c>
    </row>
    <row r="157" spans="1:65" s="2" customFormat="1" ht="24.2" customHeight="1">
      <c r="A157" s="35"/>
      <c r="B157" s="36"/>
      <c r="C157" s="211" t="s">
        <v>256</v>
      </c>
      <c r="D157" s="211" t="s">
        <v>148</v>
      </c>
      <c r="E157" s="212" t="s">
        <v>257</v>
      </c>
      <c r="F157" s="213" t="s">
        <v>258</v>
      </c>
      <c r="G157" s="214" t="s">
        <v>141</v>
      </c>
      <c r="H157" s="215">
        <v>1</v>
      </c>
      <c r="I157" s="216"/>
      <c r="J157" s="217">
        <f>ROUND(I157*H157,2)</f>
        <v>0</v>
      </c>
      <c r="K157" s="213" t="s">
        <v>124</v>
      </c>
      <c r="L157" s="218"/>
      <c r="M157" s="219" t="s">
        <v>19</v>
      </c>
      <c r="N157" s="220" t="s">
        <v>41</v>
      </c>
      <c r="O157" s="65"/>
      <c r="P157" s="179">
        <f>O157*H157</f>
        <v>0</v>
      </c>
      <c r="Q157" s="179">
        <v>1.6E-2</v>
      </c>
      <c r="R157" s="179">
        <f>Q157*H157</f>
        <v>1.6E-2</v>
      </c>
      <c r="S157" s="179">
        <v>0</v>
      </c>
      <c r="T157" s="180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1" t="s">
        <v>223</v>
      </c>
      <c r="AT157" s="181" t="s">
        <v>148</v>
      </c>
      <c r="AU157" s="181" t="s">
        <v>126</v>
      </c>
      <c r="AY157" s="18" t="s">
        <v>117</v>
      </c>
      <c r="BE157" s="182">
        <f>IF(N157="základní",J157,0)</f>
        <v>0</v>
      </c>
      <c r="BF157" s="182">
        <f>IF(N157="snížená",J157,0)</f>
        <v>0</v>
      </c>
      <c r="BG157" s="182">
        <f>IF(N157="zákl. přenesená",J157,0)</f>
        <v>0</v>
      </c>
      <c r="BH157" s="182">
        <f>IF(N157="sníž. přenesená",J157,0)</f>
        <v>0</v>
      </c>
      <c r="BI157" s="182">
        <f>IF(N157="nulová",J157,0)</f>
        <v>0</v>
      </c>
      <c r="BJ157" s="18" t="s">
        <v>126</v>
      </c>
      <c r="BK157" s="182">
        <f>ROUND(I157*H157,2)</f>
        <v>0</v>
      </c>
      <c r="BL157" s="18" t="s">
        <v>215</v>
      </c>
      <c r="BM157" s="181" t="s">
        <v>259</v>
      </c>
    </row>
    <row r="158" spans="1:65" s="2" customFormat="1" ht="16.5" customHeight="1">
      <c r="A158" s="35"/>
      <c r="B158" s="36"/>
      <c r="C158" s="170" t="s">
        <v>260</v>
      </c>
      <c r="D158" s="170" t="s">
        <v>120</v>
      </c>
      <c r="E158" s="171" t="s">
        <v>261</v>
      </c>
      <c r="F158" s="172" t="s">
        <v>262</v>
      </c>
      <c r="G158" s="173" t="s">
        <v>141</v>
      </c>
      <c r="H158" s="174">
        <v>1</v>
      </c>
      <c r="I158" s="175"/>
      <c r="J158" s="176">
        <f>ROUND(I158*H158,2)</f>
        <v>0</v>
      </c>
      <c r="K158" s="172" t="s">
        <v>124</v>
      </c>
      <c r="L158" s="40"/>
      <c r="M158" s="177" t="s">
        <v>19</v>
      </c>
      <c r="N158" s="178" t="s">
        <v>41</v>
      </c>
      <c r="O158" s="65"/>
      <c r="P158" s="179">
        <f>O158*H158</f>
        <v>0</v>
      </c>
      <c r="Q158" s="179">
        <v>0</v>
      </c>
      <c r="R158" s="179">
        <f>Q158*H158</f>
        <v>0</v>
      </c>
      <c r="S158" s="179">
        <v>0</v>
      </c>
      <c r="T158" s="18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1" t="s">
        <v>215</v>
      </c>
      <c r="AT158" s="181" t="s">
        <v>120</v>
      </c>
      <c r="AU158" s="181" t="s">
        <v>126</v>
      </c>
      <c r="AY158" s="18" t="s">
        <v>117</v>
      </c>
      <c r="BE158" s="182">
        <f>IF(N158="základní",J158,0)</f>
        <v>0</v>
      </c>
      <c r="BF158" s="182">
        <f>IF(N158="snížená",J158,0)</f>
        <v>0</v>
      </c>
      <c r="BG158" s="182">
        <f>IF(N158="zákl. přenesená",J158,0)</f>
        <v>0</v>
      </c>
      <c r="BH158" s="182">
        <f>IF(N158="sníž. přenesená",J158,0)</f>
        <v>0</v>
      </c>
      <c r="BI158" s="182">
        <f>IF(N158="nulová",J158,0)</f>
        <v>0</v>
      </c>
      <c r="BJ158" s="18" t="s">
        <v>126</v>
      </c>
      <c r="BK158" s="182">
        <f>ROUND(I158*H158,2)</f>
        <v>0</v>
      </c>
      <c r="BL158" s="18" t="s">
        <v>215</v>
      </c>
      <c r="BM158" s="181" t="s">
        <v>263</v>
      </c>
    </row>
    <row r="159" spans="1:65" s="2" customFormat="1" ht="11.25">
      <c r="A159" s="35"/>
      <c r="B159" s="36"/>
      <c r="C159" s="37"/>
      <c r="D159" s="183" t="s">
        <v>128</v>
      </c>
      <c r="E159" s="37"/>
      <c r="F159" s="184" t="s">
        <v>264</v>
      </c>
      <c r="G159" s="37"/>
      <c r="H159" s="37"/>
      <c r="I159" s="185"/>
      <c r="J159" s="37"/>
      <c r="K159" s="37"/>
      <c r="L159" s="40"/>
      <c r="M159" s="186"/>
      <c r="N159" s="187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128</v>
      </c>
      <c r="AU159" s="18" t="s">
        <v>126</v>
      </c>
    </row>
    <row r="160" spans="1:65" s="2" customFormat="1" ht="24.2" customHeight="1">
      <c r="A160" s="35"/>
      <c r="B160" s="36"/>
      <c r="C160" s="211" t="s">
        <v>265</v>
      </c>
      <c r="D160" s="211" t="s">
        <v>148</v>
      </c>
      <c r="E160" s="212" t="s">
        <v>266</v>
      </c>
      <c r="F160" s="213" t="s">
        <v>267</v>
      </c>
      <c r="G160" s="214" t="s">
        <v>141</v>
      </c>
      <c r="H160" s="215">
        <v>1</v>
      </c>
      <c r="I160" s="216"/>
      <c r="J160" s="217">
        <f>ROUND(I160*H160,2)</f>
        <v>0</v>
      </c>
      <c r="K160" s="213" t="s">
        <v>19</v>
      </c>
      <c r="L160" s="218"/>
      <c r="M160" s="219" t="s">
        <v>19</v>
      </c>
      <c r="N160" s="220" t="s">
        <v>41</v>
      </c>
      <c r="O160" s="65"/>
      <c r="P160" s="179">
        <f>O160*H160</f>
        <v>0</v>
      </c>
      <c r="Q160" s="179">
        <v>0</v>
      </c>
      <c r="R160" s="179">
        <f>Q160*H160</f>
        <v>0</v>
      </c>
      <c r="S160" s="179">
        <v>0</v>
      </c>
      <c r="T160" s="18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1" t="s">
        <v>223</v>
      </c>
      <c r="AT160" s="181" t="s">
        <v>148</v>
      </c>
      <c r="AU160" s="181" t="s">
        <v>126</v>
      </c>
      <c r="AY160" s="18" t="s">
        <v>117</v>
      </c>
      <c r="BE160" s="182">
        <f>IF(N160="základní",J160,0)</f>
        <v>0</v>
      </c>
      <c r="BF160" s="182">
        <f>IF(N160="snížená",J160,0)</f>
        <v>0</v>
      </c>
      <c r="BG160" s="182">
        <f>IF(N160="zákl. přenesená",J160,0)</f>
        <v>0</v>
      </c>
      <c r="BH160" s="182">
        <f>IF(N160="sníž. přenesená",J160,0)</f>
        <v>0</v>
      </c>
      <c r="BI160" s="182">
        <f>IF(N160="nulová",J160,0)</f>
        <v>0</v>
      </c>
      <c r="BJ160" s="18" t="s">
        <v>126</v>
      </c>
      <c r="BK160" s="182">
        <f>ROUND(I160*H160,2)</f>
        <v>0</v>
      </c>
      <c r="BL160" s="18" t="s">
        <v>215</v>
      </c>
      <c r="BM160" s="181" t="s">
        <v>268</v>
      </c>
    </row>
    <row r="161" spans="1:65" s="2" customFormat="1" ht="16.5" customHeight="1">
      <c r="A161" s="35"/>
      <c r="B161" s="36"/>
      <c r="C161" s="170" t="s">
        <v>269</v>
      </c>
      <c r="D161" s="170" t="s">
        <v>120</v>
      </c>
      <c r="E161" s="171" t="s">
        <v>270</v>
      </c>
      <c r="F161" s="172" t="s">
        <v>271</v>
      </c>
      <c r="G161" s="173" t="s">
        <v>141</v>
      </c>
      <c r="H161" s="174">
        <v>1</v>
      </c>
      <c r="I161" s="175"/>
      <c r="J161" s="176">
        <f>ROUND(I161*H161,2)</f>
        <v>0</v>
      </c>
      <c r="K161" s="172" t="s">
        <v>124</v>
      </c>
      <c r="L161" s="40"/>
      <c r="M161" s="177" t="s">
        <v>19</v>
      </c>
      <c r="N161" s="178" t="s">
        <v>41</v>
      </c>
      <c r="O161" s="65"/>
      <c r="P161" s="179">
        <f>O161*H161</f>
        <v>0</v>
      </c>
      <c r="Q161" s="179">
        <v>0</v>
      </c>
      <c r="R161" s="179">
        <f>Q161*H161</f>
        <v>0</v>
      </c>
      <c r="S161" s="179">
        <v>0</v>
      </c>
      <c r="T161" s="180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1" t="s">
        <v>215</v>
      </c>
      <c r="AT161" s="181" t="s">
        <v>120</v>
      </c>
      <c r="AU161" s="181" t="s">
        <v>126</v>
      </c>
      <c r="AY161" s="18" t="s">
        <v>117</v>
      </c>
      <c r="BE161" s="182">
        <f>IF(N161="základní",J161,0)</f>
        <v>0</v>
      </c>
      <c r="BF161" s="182">
        <f>IF(N161="snížená",J161,0)</f>
        <v>0</v>
      </c>
      <c r="BG161" s="182">
        <f>IF(N161="zákl. přenesená",J161,0)</f>
        <v>0</v>
      </c>
      <c r="BH161" s="182">
        <f>IF(N161="sníž. přenesená",J161,0)</f>
        <v>0</v>
      </c>
      <c r="BI161" s="182">
        <f>IF(N161="nulová",J161,0)</f>
        <v>0</v>
      </c>
      <c r="BJ161" s="18" t="s">
        <v>126</v>
      </c>
      <c r="BK161" s="182">
        <f>ROUND(I161*H161,2)</f>
        <v>0</v>
      </c>
      <c r="BL161" s="18" t="s">
        <v>215</v>
      </c>
      <c r="BM161" s="181" t="s">
        <v>272</v>
      </c>
    </row>
    <row r="162" spans="1:65" s="2" customFormat="1" ht="11.25">
      <c r="A162" s="35"/>
      <c r="B162" s="36"/>
      <c r="C162" s="37"/>
      <c r="D162" s="183" t="s">
        <v>128</v>
      </c>
      <c r="E162" s="37"/>
      <c r="F162" s="184" t="s">
        <v>273</v>
      </c>
      <c r="G162" s="37"/>
      <c r="H162" s="37"/>
      <c r="I162" s="185"/>
      <c r="J162" s="37"/>
      <c r="K162" s="37"/>
      <c r="L162" s="40"/>
      <c r="M162" s="186"/>
      <c r="N162" s="187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128</v>
      </c>
      <c r="AU162" s="18" t="s">
        <v>126</v>
      </c>
    </row>
    <row r="163" spans="1:65" s="2" customFormat="1" ht="24.2" customHeight="1">
      <c r="A163" s="35"/>
      <c r="B163" s="36"/>
      <c r="C163" s="211" t="s">
        <v>274</v>
      </c>
      <c r="D163" s="211" t="s">
        <v>148</v>
      </c>
      <c r="E163" s="212" t="s">
        <v>275</v>
      </c>
      <c r="F163" s="213" t="s">
        <v>276</v>
      </c>
      <c r="G163" s="214" t="s">
        <v>141</v>
      </c>
      <c r="H163" s="215">
        <v>1</v>
      </c>
      <c r="I163" s="216"/>
      <c r="J163" s="217">
        <f>ROUND(I163*H163,2)</f>
        <v>0</v>
      </c>
      <c r="K163" s="213" t="s">
        <v>124</v>
      </c>
      <c r="L163" s="218"/>
      <c r="M163" s="219" t="s">
        <v>19</v>
      </c>
      <c r="N163" s="220" t="s">
        <v>41</v>
      </c>
      <c r="O163" s="65"/>
      <c r="P163" s="179">
        <f>O163*H163</f>
        <v>0</v>
      </c>
      <c r="Q163" s="179">
        <v>2.9999999999999997E-4</v>
      </c>
      <c r="R163" s="179">
        <f>Q163*H163</f>
        <v>2.9999999999999997E-4</v>
      </c>
      <c r="S163" s="179">
        <v>0</v>
      </c>
      <c r="T163" s="180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1" t="s">
        <v>223</v>
      </c>
      <c r="AT163" s="181" t="s">
        <v>148</v>
      </c>
      <c r="AU163" s="181" t="s">
        <v>126</v>
      </c>
      <c r="AY163" s="18" t="s">
        <v>117</v>
      </c>
      <c r="BE163" s="182">
        <f>IF(N163="základní",J163,0)</f>
        <v>0</v>
      </c>
      <c r="BF163" s="182">
        <f>IF(N163="snížená",J163,0)</f>
        <v>0</v>
      </c>
      <c r="BG163" s="182">
        <f>IF(N163="zákl. přenesená",J163,0)</f>
        <v>0</v>
      </c>
      <c r="BH163" s="182">
        <f>IF(N163="sníž. přenesená",J163,0)</f>
        <v>0</v>
      </c>
      <c r="BI163" s="182">
        <f>IF(N163="nulová",J163,0)</f>
        <v>0</v>
      </c>
      <c r="BJ163" s="18" t="s">
        <v>126</v>
      </c>
      <c r="BK163" s="182">
        <f>ROUND(I163*H163,2)</f>
        <v>0</v>
      </c>
      <c r="BL163" s="18" t="s">
        <v>215</v>
      </c>
      <c r="BM163" s="181" t="s">
        <v>277</v>
      </c>
    </row>
    <row r="164" spans="1:65" s="2" customFormat="1" ht="24.2" customHeight="1">
      <c r="A164" s="35"/>
      <c r="B164" s="36"/>
      <c r="C164" s="170" t="s">
        <v>278</v>
      </c>
      <c r="D164" s="170" t="s">
        <v>120</v>
      </c>
      <c r="E164" s="171" t="s">
        <v>279</v>
      </c>
      <c r="F164" s="172" t="s">
        <v>280</v>
      </c>
      <c r="G164" s="173" t="s">
        <v>141</v>
      </c>
      <c r="H164" s="174">
        <v>1</v>
      </c>
      <c r="I164" s="175"/>
      <c r="J164" s="176">
        <f>ROUND(I164*H164,2)</f>
        <v>0</v>
      </c>
      <c r="K164" s="172" t="s">
        <v>124</v>
      </c>
      <c r="L164" s="40"/>
      <c r="M164" s="177" t="s">
        <v>19</v>
      </c>
      <c r="N164" s="178" t="s">
        <v>41</v>
      </c>
      <c r="O164" s="65"/>
      <c r="P164" s="179">
        <f>O164*H164</f>
        <v>0</v>
      </c>
      <c r="Q164" s="179">
        <v>0</v>
      </c>
      <c r="R164" s="179">
        <f>Q164*H164</f>
        <v>0</v>
      </c>
      <c r="S164" s="179">
        <v>0</v>
      </c>
      <c r="T164" s="18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1" t="s">
        <v>215</v>
      </c>
      <c r="AT164" s="181" t="s">
        <v>120</v>
      </c>
      <c r="AU164" s="181" t="s">
        <v>126</v>
      </c>
      <c r="AY164" s="18" t="s">
        <v>117</v>
      </c>
      <c r="BE164" s="182">
        <f>IF(N164="základní",J164,0)</f>
        <v>0</v>
      </c>
      <c r="BF164" s="182">
        <f>IF(N164="snížená",J164,0)</f>
        <v>0</v>
      </c>
      <c r="BG164" s="182">
        <f>IF(N164="zákl. přenesená",J164,0)</f>
        <v>0</v>
      </c>
      <c r="BH164" s="182">
        <f>IF(N164="sníž. přenesená",J164,0)</f>
        <v>0</v>
      </c>
      <c r="BI164" s="182">
        <f>IF(N164="nulová",J164,0)</f>
        <v>0</v>
      </c>
      <c r="BJ164" s="18" t="s">
        <v>126</v>
      </c>
      <c r="BK164" s="182">
        <f>ROUND(I164*H164,2)</f>
        <v>0</v>
      </c>
      <c r="BL164" s="18" t="s">
        <v>215</v>
      </c>
      <c r="BM164" s="181" t="s">
        <v>281</v>
      </c>
    </row>
    <row r="165" spans="1:65" s="2" customFormat="1" ht="11.25">
      <c r="A165" s="35"/>
      <c r="B165" s="36"/>
      <c r="C165" s="37"/>
      <c r="D165" s="183" t="s">
        <v>128</v>
      </c>
      <c r="E165" s="37"/>
      <c r="F165" s="184" t="s">
        <v>282</v>
      </c>
      <c r="G165" s="37"/>
      <c r="H165" s="37"/>
      <c r="I165" s="185"/>
      <c r="J165" s="37"/>
      <c r="K165" s="37"/>
      <c r="L165" s="40"/>
      <c r="M165" s="186"/>
      <c r="N165" s="187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128</v>
      </c>
      <c r="AU165" s="18" t="s">
        <v>126</v>
      </c>
    </row>
    <row r="166" spans="1:65" s="2" customFormat="1" ht="24.2" customHeight="1">
      <c r="A166" s="35"/>
      <c r="B166" s="36"/>
      <c r="C166" s="211" t="s">
        <v>283</v>
      </c>
      <c r="D166" s="211" t="s">
        <v>148</v>
      </c>
      <c r="E166" s="212" t="s">
        <v>284</v>
      </c>
      <c r="F166" s="213" t="s">
        <v>285</v>
      </c>
      <c r="G166" s="214" t="s">
        <v>141</v>
      </c>
      <c r="H166" s="215">
        <v>1</v>
      </c>
      <c r="I166" s="216"/>
      <c r="J166" s="217">
        <f>ROUND(I166*H166,2)</f>
        <v>0</v>
      </c>
      <c r="K166" s="213" t="s">
        <v>124</v>
      </c>
      <c r="L166" s="218"/>
      <c r="M166" s="219" t="s">
        <v>19</v>
      </c>
      <c r="N166" s="220" t="s">
        <v>41</v>
      </c>
      <c r="O166" s="65"/>
      <c r="P166" s="179">
        <f>O166*H166</f>
        <v>0</v>
      </c>
      <c r="Q166" s="179">
        <v>5.0000000000000001E-3</v>
      </c>
      <c r="R166" s="179">
        <f>Q166*H166</f>
        <v>5.0000000000000001E-3</v>
      </c>
      <c r="S166" s="179">
        <v>0</v>
      </c>
      <c r="T166" s="180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1" t="s">
        <v>223</v>
      </c>
      <c r="AT166" s="181" t="s">
        <v>148</v>
      </c>
      <c r="AU166" s="181" t="s">
        <v>126</v>
      </c>
      <c r="AY166" s="18" t="s">
        <v>117</v>
      </c>
      <c r="BE166" s="182">
        <f>IF(N166="základní",J166,0)</f>
        <v>0</v>
      </c>
      <c r="BF166" s="182">
        <f>IF(N166="snížená",J166,0)</f>
        <v>0</v>
      </c>
      <c r="BG166" s="182">
        <f>IF(N166="zákl. přenesená",J166,0)</f>
        <v>0</v>
      </c>
      <c r="BH166" s="182">
        <f>IF(N166="sníž. přenesená",J166,0)</f>
        <v>0</v>
      </c>
      <c r="BI166" s="182">
        <f>IF(N166="nulová",J166,0)</f>
        <v>0</v>
      </c>
      <c r="BJ166" s="18" t="s">
        <v>126</v>
      </c>
      <c r="BK166" s="182">
        <f>ROUND(I166*H166,2)</f>
        <v>0</v>
      </c>
      <c r="BL166" s="18" t="s">
        <v>215</v>
      </c>
      <c r="BM166" s="181" t="s">
        <v>286</v>
      </c>
    </row>
    <row r="167" spans="1:65" s="2" customFormat="1" ht="21.75" customHeight="1">
      <c r="A167" s="35"/>
      <c r="B167" s="36"/>
      <c r="C167" s="170" t="s">
        <v>287</v>
      </c>
      <c r="D167" s="170" t="s">
        <v>120</v>
      </c>
      <c r="E167" s="171" t="s">
        <v>288</v>
      </c>
      <c r="F167" s="172" t="s">
        <v>289</v>
      </c>
      <c r="G167" s="173" t="s">
        <v>141</v>
      </c>
      <c r="H167" s="174">
        <v>2</v>
      </c>
      <c r="I167" s="175"/>
      <c r="J167" s="176">
        <f>ROUND(I167*H167,2)</f>
        <v>0</v>
      </c>
      <c r="K167" s="172" t="s">
        <v>124</v>
      </c>
      <c r="L167" s="40"/>
      <c r="M167" s="177" t="s">
        <v>19</v>
      </c>
      <c r="N167" s="178" t="s">
        <v>41</v>
      </c>
      <c r="O167" s="65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1" t="s">
        <v>215</v>
      </c>
      <c r="AT167" s="181" t="s">
        <v>120</v>
      </c>
      <c r="AU167" s="181" t="s">
        <v>126</v>
      </c>
      <c r="AY167" s="18" t="s">
        <v>117</v>
      </c>
      <c r="BE167" s="182">
        <f>IF(N167="základní",J167,0)</f>
        <v>0</v>
      </c>
      <c r="BF167" s="182">
        <f>IF(N167="snížená",J167,0)</f>
        <v>0</v>
      </c>
      <c r="BG167" s="182">
        <f>IF(N167="zákl. přenesená",J167,0)</f>
        <v>0</v>
      </c>
      <c r="BH167" s="182">
        <f>IF(N167="sníž. přenesená",J167,0)</f>
        <v>0</v>
      </c>
      <c r="BI167" s="182">
        <f>IF(N167="nulová",J167,0)</f>
        <v>0</v>
      </c>
      <c r="BJ167" s="18" t="s">
        <v>126</v>
      </c>
      <c r="BK167" s="182">
        <f>ROUND(I167*H167,2)</f>
        <v>0</v>
      </c>
      <c r="BL167" s="18" t="s">
        <v>215</v>
      </c>
      <c r="BM167" s="181" t="s">
        <v>290</v>
      </c>
    </row>
    <row r="168" spans="1:65" s="2" customFormat="1" ht="11.25">
      <c r="A168" s="35"/>
      <c r="B168" s="36"/>
      <c r="C168" s="37"/>
      <c r="D168" s="183" t="s">
        <v>128</v>
      </c>
      <c r="E168" s="37"/>
      <c r="F168" s="184" t="s">
        <v>291</v>
      </c>
      <c r="G168" s="37"/>
      <c r="H168" s="37"/>
      <c r="I168" s="185"/>
      <c r="J168" s="37"/>
      <c r="K168" s="37"/>
      <c r="L168" s="40"/>
      <c r="M168" s="186"/>
      <c r="N168" s="187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128</v>
      </c>
      <c r="AU168" s="18" t="s">
        <v>126</v>
      </c>
    </row>
    <row r="169" spans="1:65" s="2" customFormat="1" ht="21.75" customHeight="1">
      <c r="A169" s="35"/>
      <c r="B169" s="36"/>
      <c r="C169" s="211" t="s">
        <v>223</v>
      </c>
      <c r="D169" s="211" t="s">
        <v>148</v>
      </c>
      <c r="E169" s="212" t="s">
        <v>292</v>
      </c>
      <c r="F169" s="213" t="s">
        <v>293</v>
      </c>
      <c r="G169" s="214" t="s">
        <v>141</v>
      </c>
      <c r="H169" s="215">
        <v>2</v>
      </c>
      <c r="I169" s="216"/>
      <c r="J169" s="217">
        <f>ROUND(I169*H169,2)</f>
        <v>0</v>
      </c>
      <c r="K169" s="213" t="s">
        <v>124</v>
      </c>
      <c r="L169" s="218"/>
      <c r="M169" s="219" t="s">
        <v>19</v>
      </c>
      <c r="N169" s="220" t="s">
        <v>41</v>
      </c>
      <c r="O169" s="65"/>
      <c r="P169" s="179">
        <f>O169*H169</f>
        <v>0</v>
      </c>
      <c r="Q169" s="179">
        <v>2.2000000000000001E-3</v>
      </c>
      <c r="R169" s="179">
        <f>Q169*H169</f>
        <v>4.4000000000000003E-3</v>
      </c>
      <c r="S169" s="179">
        <v>0</v>
      </c>
      <c r="T169" s="18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1" t="s">
        <v>223</v>
      </c>
      <c r="AT169" s="181" t="s">
        <v>148</v>
      </c>
      <c r="AU169" s="181" t="s">
        <v>126</v>
      </c>
      <c r="AY169" s="18" t="s">
        <v>117</v>
      </c>
      <c r="BE169" s="182">
        <f>IF(N169="základní",J169,0)</f>
        <v>0</v>
      </c>
      <c r="BF169" s="182">
        <f>IF(N169="snížená",J169,0)</f>
        <v>0</v>
      </c>
      <c r="BG169" s="182">
        <f>IF(N169="zákl. přenesená",J169,0)</f>
        <v>0</v>
      </c>
      <c r="BH169" s="182">
        <f>IF(N169="sníž. přenesená",J169,0)</f>
        <v>0</v>
      </c>
      <c r="BI169" s="182">
        <f>IF(N169="nulová",J169,0)</f>
        <v>0</v>
      </c>
      <c r="BJ169" s="18" t="s">
        <v>126</v>
      </c>
      <c r="BK169" s="182">
        <f>ROUND(I169*H169,2)</f>
        <v>0</v>
      </c>
      <c r="BL169" s="18" t="s">
        <v>215</v>
      </c>
      <c r="BM169" s="181" t="s">
        <v>294</v>
      </c>
    </row>
    <row r="170" spans="1:65" s="2" customFormat="1" ht="24.2" customHeight="1">
      <c r="A170" s="35"/>
      <c r="B170" s="36"/>
      <c r="C170" s="170" t="s">
        <v>295</v>
      </c>
      <c r="D170" s="170" t="s">
        <v>120</v>
      </c>
      <c r="E170" s="171" t="s">
        <v>296</v>
      </c>
      <c r="F170" s="172" t="s">
        <v>297</v>
      </c>
      <c r="G170" s="173" t="s">
        <v>141</v>
      </c>
      <c r="H170" s="174">
        <v>1</v>
      </c>
      <c r="I170" s="175"/>
      <c r="J170" s="176">
        <f>ROUND(I170*H170,2)</f>
        <v>0</v>
      </c>
      <c r="K170" s="172" t="s">
        <v>124</v>
      </c>
      <c r="L170" s="40"/>
      <c r="M170" s="177" t="s">
        <v>19</v>
      </c>
      <c r="N170" s="178" t="s">
        <v>41</v>
      </c>
      <c r="O170" s="65"/>
      <c r="P170" s="179">
        <f>O170*H170</f>
        <v>0</v>
      </c>
      <c r="Q170" s="179">
        <v>0</v>
      </c>
      <c r="R170" s="179">
        <f>Q170*H170</f>
        <v>0</v>
      </c>
      <c r="S170" s="179">
        <v>0</v>
      </c>
      <c r="T170" s="18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1" t="s">
        <v>215</v>
      </c>
      <c r="AT170" s="181" t="s">
        <v>120</v>
      </c>
      <c r="AU170" s="181" t="s">
        <v>126</v>
      </c>
      <c r="AY170" s="18" t="s">
        <v>117</v>
      </c>
      <c r="BE170" s="182">
        <f>IF(N170="základní",J170,0)</f>
        <v>0</v>
      </c>
      <c r="BF170" s="182">
        <f>IF(N170="snížená",J170,0)</f>
        <v>0</v>
      </c>
      <c r="BG170" s="182">
        <f>IF(N170="zákl. přenesená",J170,0)</f>
        <v>0</v>
      </c>
      <c r="BH170" s="182">
        <f>IF(N170="sníž. přenesená",J170,0)</f>
        <v>0</v>
      </c>
      <c r="BI170" s="182">
        <f>IF(N170="nulová",J170,0)</f>
        <v>0</v>
      </c>
      <c r="BJ170" s="18" t="s">
        <v>126</v>
      </c>
      <c r="BK170" s="182">
        <f>ROUND(I170*H170,2)</f>
        <v>0</v>
      </c>
      <c r="BL170" s="18" t="s">
        <v>215</v>
      </c>
      <c r="BM170" s="181" t="s">
        <v>298</v>
      </c>
    </row>
    <row r="171" spans="1:65" s="2" customFormat="1" ht="11.25">
      <c r="A171" s="35"/>
      <c r="B171" s="36"/>
      <c r="C171" s="37"/>
      <c r="D171" s="183" t="s">
        <v>128</v>
      </c>
      <c r="E171" s="37"/>
      <c r="F171" s="184" t="s">
        <v>299</v>
      </c>
      <c r="G171" s="37"/>
      <c r="H171" s="37"/>
      <c r="I171" s="185"/>
      <c r="J171" s="37"/>
      <c r="K171" s="37"/>
      <c r="L171" s="40"/>
      <c r="M171" s="186"/>
      <c r="N171" s="187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128</v>
      </c>
      <c r="AU171" s="18" t="s">
        <v>126</v>
      </c>
    </row>
    <row r="172" spans="1:65" s="2" customFormat="1" ht="16.5" customHeight="1">
      <c r="A172" s="35"/>
      <c r="B172" s="36"/>
      <c r="C172" s="211" t="s">
        <v>300</v>
      </c>
      <c r="D172" s="211" t="s">
        <v>148</v>
      </c>
      <c r="E172" s="212" t="s">
        <v>301</v>
      </c>
      <c r="F172" s="213" t="s">
        <v>302</v>
      </c>
      <c r="G172" s="214" t="s">
        <v>303</v>
      </c>
      <c r="H172" s="215">
        <v>1</v>
      </c>
      <c r="I172" s="216"/>
      <c r="J172" s="217">
        <f>ROUND(I172*H172,2)</f>
        <v>0</v>
      </c>
      <c r="K172" s="213" t="s">
        <v>19</v>
      </c>
      <c r="L172" s="218"/>
      <c r="M172" s="219" t="s">
        <v>19</v>
      </c>
      <c r="N172" s="220" t="s">
        <v>41</v>
      </c>
      <c r="O172" s="65"/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1" t="s">
        <v>223</v>
      </c>
      <c r="AT172" s="181" t="s">
        <v>148</v>
      </c>
      <c r="AU172" s="181" t="s">
        <v>126</v>
      </c>
      <c r="AY172" s="18" t="s">
        <v>117</v>
      </c>
      <c r="BE172" s="182">
        <f>IF(N172="základní",J172,0)</f>
        <v>0</v>
      </c>
      <c r="BF172" s="182">
        <f>IF(N172="snížená",J172,0)</f>
        <v>0</v>
      </c>
      <c r="BG172" s="182">
        <f>IF(N172="zákl. přenesená",J172,0)</f>
        <v>0</v>
      </c>
      <c r="BH172" s="182">
        <f>IF(N172="sníž. přenesená",J172,0)</f>
        <v>0</v>
      </c>
      <c r="BI172" s="182">
        <f>IF(N172="nulová",J172,0)</f>
        <v>0</v>
      </c>
      <c r="BJ172" s="18" t="s">
        <v>126</v>
      </c>
      <c r="BK172" s="182">
        <f>ROUND(I172*H172,2)</f>
        <v>0</v>
      </c>
      <c r="BL172" s="18" t="s">
        <v>215</v>
      </c>
      <c r="BM172" s="181" t="s">
        <v>304</v>
      </c>
    </row>
    <row r="173" spans="1:65" s="2" customFormat="1" ht="16.5" customHeight="1">
      <c r="A173" s="35"/>
      <c r="B173" s="36"/>
      <c r="C173" s="170" t="s">
        <v>305</v>
      </c>
      <c r="D173" s="170" t="s">
        <v>120</v>
      </c>
      <c r="E173" s="171" t="s">
        <v>306</v>
      </c>
      <c r="F173" s="172" t="s">
        <v>307</v>
      </c>
      <c r="G173" s="173" t="s">
        <v>141</v>
      </c>
      <c r="H173" s="174">
        <v>1</v>
      </c>
      <c r="I173" s="175"/>
      <c r="J173" s="176">
        <f>ROUND(I173*H173,2)</f>
        <v>0</v>
      </c>
      <c r="K173" s="172" t="s">
        <v>124</v>
      </c>
      <c r="L173" s="40"/>
      <c r="M173" s="177" t="s">
        <v>19</v>
      </c>
      <c r="N173" s="178" t="s">
        <v>41</v>
      </c>
      <c r="O173" s="65"/>
      <c r="P173" s="179">
        <f>O173*H173</f>
        <v>0</v>
      </c>
      <c r="Q173" s="179">
        <v>0</v>
      </c>
      <c r="R173" s="179">
        <f>Q173*H173</f>
        <v>0</v>
      </c>
      <c r="S173" s="179">
        <v>0</v>
      </c>
      <c r="T173" s="18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1" t="s">
        <v>215</v>
      </c>
      <c r="AT173" s="181" t="s">
        <v>120</v>
      </c>
      <c r="AU173" s="181" t="s">
        <v>126</v>
      </c>
      <c r="AY173" s="18" t="s">
        <v>117</v>
      </c>
      <c r="BE173" s="182">
        <f>IF(N173="základní",J173,0)</f>
        <v>0</v>
      </c>
      <c r="BF173" s="182">
        <f>IF(N173="snížená",J173,0)</f>
        <v>0</v>
      </c>
      <c r="BG173" s="182">
        <f>IF(N173="zákl. přenesená",J173,0)</f>
        <v>0</v>
      </c>
      <c r="BH173" s="182">
        <f>IF(N173="sníž. přenesená",J173,0)</f>
        <v>0</v>
      </c>
      <c r="BI173" s="182">
        <f>IF(N173="nulová",J173,0)</f>
        <v>0</v>
      </c>
      <c r="BJ173" s="18" t="s">
        <v>126</v>
      </c>
      <c r="BK173" s="182">
        <f>ROUND(I173*H173,2)</f>
        <v>0</v>
      </c>
      <c r="BL173" s="18" t="s">
        <v>215</v>
      </c>
      <c r="BM173" s="181" t="s">
        <v>308</v>
      </c>
    </row>
    <row r="174" spans="1:65" s="2" customFormat="1" ht="11.25">
      <c r="A174" s="35"/>
      <c r="B174" s="36"/>
      <c r="C174" s="37"/>
      <c r="D174" s="183" t="s">
        <v>128</v>
      </c>
      <c r="E174" s="37"/>
      <c r="F174" s="184" t="s">
        <v>309</v>
      </c>
      <c r="G174" s="37"/>
      <c r="H174" s="37"/>
      <c r="I174" s="185"/>
      <c r="J174" s="37"/>
      <c r="K174" s="37"/>
      <c r="L174" s="40"/>
      <c r="M174" s="186"/>
      <c r="N174" s="187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128</v>
      </c>
      <c r="AU174" s="18" t="s">
        <v>126</v>
      </c>
    </row>
    <row r="175" spans="1:65" s="2" customFormat="1" ht="16.5" customHeight="1">
      <c r="A175" s="35"/>
      <c r="B175" s="36"/>
      <c r="C175" s="211" t="s">
        <v>310</v>
      </c>
      <c r="D175" s="211" t="s">
        <v>148</v>
      </c>
      <c r="E175" s="212" t="s">
        <v>311</v>
      </c>
      <c r="F175" s="213" t="s">
        <v>312</v>
      </c>
      <c r="G175" s="214" t="s">
        <v>141</v>
      </c>
      <c r="H175" s="215">
        <v>1</v>
      </c>
      <c r="I175" s="216"/>
      <c r="J175" s="217">
        <f>ROUND(I175*H175,2)</f>
        <v>0</v>
      </c>
      <c r="K175" s="213" t="s">
        <v>124</v>
      </c>
      <c r="L175" s="218"/>
      <c r="M175" s="219" t="s">
        <v>19</v>
      </c>
      <c r="N175" s="220" t="s">
        <v>41</v>
      </c>
      <c r="O175" s="65"/>
      <c r="P175" s="179">
        <f>O175*H175</f>
        <v>0</v>
      </c>
      <c r="Q175" s="179">
        <v>4.1999999999999997E-3</v>
      </c>
      <c r="R175" s="179">
        <f>Q175*H175</f>
        <v>4.1999999999999997E-3</v>
      </c>
      <c r="S175" s="179">
        <v>0</v>
      </c>
      <c r="T175" s="180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1" t="s">
        <v>223</v>
      </c>
      <c r="AT175" s="181" t="s">
        <v>148</v>
      </c>
      <c r="AU175" s="181" t="s">
        <v>126</v>
      </c>
      <c r="AY175" s="18" t="s">
        <v>117</v>
      </c>
      <c r="BE175" s="182">
        <f>IF(N175="základní",J175,0)</f>
        <v>0</v>
      </c>
      <c r="BF175" s="182">
        <f>IF(N175="snížená",J175,0)</f>
        <v>0</v>
      </c>
      <c r="BG175" s="182">
        <f>IF(N175="zákl. přenesená",J175,0)</f>
        <v>0</v>
      </c>
      <c r="BH175" s="182">
        <f>IF(N175="sníž. přenesená",J175,0)</f>
        <v>0</v>
      </c>
      <c r="BI175" s="182">
        <f>IF(N175="nulová",J175,0)</f>
        <v>0</v>
      </c>
      <c r="BJ175" s="18" t="s">
        <v>126</v>
      </c>
      <c r="BK175" s="182">
        <f>ROUND(I175*H175,2)</f>
        <v>0</v>
      </c>
      <c r="BL175" s="18" t="s">
        <v>215</v>
      </c>
      <c r="BM175" s="181" t="s">
        <v>313</v>
      </c>
    </row>
    <row r="176" spans="1:65" s="2" customFormat="1" ht="16.5" customHeight="1">
      <c r="A176" s="35"/>
      <c r="B176" s="36"/>
      <c r="C176" s="170" t="s">
        <v>314</v>
      </c>
      <c r="D176" s="170" t="s">
        <v>120</v>
      </c>
      <c r="E176" s="171" t="s">
        <v>315</v>
      </c>
      <c r="F176" s="172" t="s">
        <v>316</v>
      </c>
      <c r="G176" s="173" t="s">
        <v>141</v>
      </c>
      <c r="H176" s="174">
        <v>1</v>
      </c>
      <c r="I176" s="175"/>
      <c r="J176" s="176">
        <f>ROUND(I176*H176,2)</f>
        <v>0</v>
      </c>
      <c r="K176" s="172" t="s">
        <v>124</v>
      </c>
      <c r="L176" s="40"/>
      <c r="M176" s="177" t="s">
        <v>19</v>
      </c>
      <c r="N176" s="178" t="s">
        <v>41</v>
      </c>
      <c r="O176" s="65"/>
      <c r="P176" s="179">
        <f>O176*H176</f>
        <v>0</v>
      </c>
      <c r="Q176" s="179">
        <v>0</v>
      </c>
      <c r="R176" s="179">
        <f>Q176*H176</f>
        <v>0</v>
      </c>
      <c r="S176" s="179">
        <v>0</v>
      </c>
      <c r="T176" s="180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1" t="s">
        <v>215</v>
      </c>
      <c r="AT176" s="181" t="s">
        <v>120</v>
      </c>
      <c r="AU176" s="181" t="s">
        <v>126</v>
      </c>
      <c r="AY176" s="18" t="s">
        <v>117</v>
      </c>
      <c r="BE176" s="182">
        <f>IF(N176="základní",J176,0)</f>
        <v>0</v>
      </c>
      <c r="BF176" s="182">
        <f>IF(N176="snížená",J176,0)</f>
        <v>0</v>
      </c>
      <c r="BG176" s="182">
        <f>IF(N176="zákl. přenesená",J176,0)</f>
        <v>0</v>
      </c>
      <c r="BH176" s="182">
        <f>IF(N176="sníž. přenesená",J176,0)</f>
        <v>0</v>
      </c>
      <c r="BI176" s="182">
        <f>IF(N176="nulová",J176,0)</f>
        <v>0</v>
      </c>
      <c r="BJ176" s="18" t="s">
        <v>126</v>
      </c>
      <c r="BK176" s="182">
        <f>ROUND(I176*H176,2)</f>
        <v>0</v>
      </c>
      <c r="BL176" s="18" t="s">
        <v>215</v>
      </c>
      <c r="BM176" s="181" t="s">
        <v>317</v>
      </c>
    </row>
    <row r="177" spans="1:65" s="2" customFormat="1" ht="11.25">
      <c r="A177" s="35"/>
      <c r="B177" s="36"/>
      <c r="C177" s="37"/>
      <c r="D177" s="183" t="s">
        <v>128</v>
      </c>
      <c r="E177" s="37"/>
      <c r="F177" s="184" t="s">
        <v>318</v>
      </c>
      <c r="G177" s="37"/>
      <c r="H177" s="37"/>
      <c r="I177" s="185"/>
      <c r="J177" s="37"/>
      <c r="K177" s="37"/>
      <c r="L177" s="40"/>
      <c r="M177" s="186"/>
      <c r="N177" s="187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128</v>
      </c>
      <c r="AU177" s="18" t="s">
        <v>126</v>
      </c>
    </row>
    <row r="178" spans="1:65" s="2" customFormat="1" ht="16.5" customHeight="1">
      <c r="A178" s="35"/>
      <c r="B178" s="36"/>
      <c r="C178" s="211" t="s">
        <v>319</v>
      </c>
      <c r="D178" s="211" t="s">
        <v>148</v>
      </c>
      <c r="E178" s="212" t="s">
        <v>320</v>
      </c>
      <c r="F178" s="213" t="s">
        <v>321</v>
      </c>
      <c r="G178" s="214" t="s">
        <v>141</v>
      </c>
      <c r="H178" s="215">
        <v>1</v>
      </c>
      <c r="I178" s="216"/>
      <c r="J178" s="217">
        <f>ROUND(I178*H178,2)</f>
        <v>0</v>
      </c>
      <c r="K178" s="213" t="s">
        <v>124</v>
      </c>
      <c r="L178" s="218"/>
      <c r="M178" s="219" t="s">
        <v>19</v>
      </c>
      <c r="N178" s="220" t="s">
        <v>41</v>
      </c>
      <c r="O178" s="65"/>
      <c r="P178" s="179">
        <f>O178*H178</f>
        <v>0</v>
      </c>
      <c r="Q178" s="179">
        <v>1.9E-2</v>
      </c>
      <c r="R178" s="179">
        <f>Q178*H178</f>
        <v>1.9E-2</v>
      </c>
      <c r="S178" s="179">
        <v>0</v>
      </c>
      <c r="T178" s="180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1" t="s">
        <v>223</v>
      </c>
      <c r="AT178" s="181" t="s">
        <v>148</v>
      </c>
      <c r="AU178" s="181" t="s">
        <v>126</v>
      </c>
      <c r="AY178" s="18" t="s">
        <v>117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18" t="s">
        <v>126</v>
      </c>
      <c r="BK178" s="182">
        <f>ROUND(I178*H178,2)</f>
        <v>0</v>
      </c>
      <c r="BL178" s="18" t="s">
        <v>215</v>
      </c>
      <c r="BM178" s="181" t="s">
        <v>322</v>
      </c>
    </row>
    <row r="179" spans="1:65" s="2" customFormat="1" ht="24.2" customHeight="1">
      <c r="A179" s="35"/>
      <c r="B179" s="36"/>
      <c r="C179" s="211" t="s">
        <v>323</v>
      </c>
      <c r="D179" s="211" t="s">
        <v>148</v>
      </c>
      <c r="E179" s="212" t="s">
        <v>324</v>
      </c>
      <c r="F179" s="213" t="s">
        <v>325</v>
      </c>
      <c r="G179" s="214" t="s">
        <v>141</v>
      </c>
      <c r="H179" s="215">
        <v>1</v>
      </c>
      <c r="I179" s="216"/>
      <c r="J179" s="217">
        <f>ROUND(I179*H179,2)</f>
        <v>0</v>
      </c>
      <c r="K179" s="213" t="s">
        <v>124</v>
      </c>
      <c r="L179" s="218"/>
      <c r="M179" s="219" t="s">
        <v>19</v>
      </c>
      <c r="N179" s="220" t="s">
        <v>41</v>
      </c>
      <c r="O179" s="65"/>
      <c r="P179" s="179">
        <f>O179*H179</f>
        <v>0</v>
      </c>
      <c r="Q179" s="179">
        <v>5.0000000000000001E-4</v>
      </c>
      <c r="R179" s="179">
        <f>Q179*H179</f>
        <v>5.0000000000000001E-4</v>
      </c>
      <c r="S179" s="179">
        <v>0</v>
      </c>
      <c r="T179" s="18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1" t="s">
        <v>223</v>
      </c>
      <c r="AT179" s="181" t="s">
        <v>148</v>
      </c>
      <c r="AU179" s="181" t="s">
        <v>126</v>
      </c>
      <c r="AY179" s="18" t="s">
        <v>117</v>
      </c>
      <c r="BE179" s="182">
        <f>IF(N179="základní",J179,0)</f>
        <v>0</v>
      </c>
      <c r="BF179" s="182">
        <f>IF(N179="snížená",J179,0)</f>
        <v>0</v>
      </c>
      <c r="BG179" s="182">
        <f>IF(N179="zákl. přenesená",J179,0)</f>
        <v>0</v>
      </c>
      <c r="BH179" s="182">
        <f>IF(N179="sníž. přenesená",J179,0)</f>
        <v>0</v>
      </c>
      <c r="BI179" s="182">
        <f>IF(N179="nulová",J179,0)</f>
        <v>0</v>
      </c>
      <c r="BJ179" s="18" t="s">
        <v>126</v>
      </c>
      <c r="BK179" s="182">
        <f>ROUND(I179*H179,2)</f>
        <v>0</v>
      </c>
      <c r="BL179" s="18" t="s">
        <v>215</v>
      </c>
      <c r="BM179" s="181" t="s">
        <v>326</v>
      </c>
    </row>
    <row r="180" spans="1:65" s="2" customFormat="1" ht="16.5" customHeight="1">
      <c r="A180" s="35"/>
      <c r="B180" s="36"/>
      <c r="C180" s="170" t="s">
        <v>327</v>
      </c>
      <c r="D180" s="170" t="s">
        <v>120</v>
      </c>
      <c r="E180" s="171" t="s">
        <v>328</v>
      </c>
      <c r="F180" s="172" t="s">
        <v>329</v>
      </c>
      <c r="G180" s="173" t="s">
        <v>141</v>
      </c>
      <c r="H180" s="174">
        <v>260</v>
      </c>
      <c r="I180" s="175"/>
      <c r="J180" s="176">
        <f>ROUND(I180*H180,2)</f>
        <v>0</v>
      </c>
      <c r="K180" s="172" t="s">
        <v>124</v>
      </c>
      <c r="L180" s="40"/>
      <c r="M180" s="177" t="s">
        <v>19</v>
      </c>
      <c r="N180" s="178" t="s">
        <v>41</v>
      </c>
      <c r="O180" s="65"/>
      <c r="P180" s="179">
        <f>O180*H180</f>
        <v>0</v>
      </c>
      <c r="Q180" s="179">
        <v>0</v>
      </c>
      <c r="R180" s="179">
        <f>Q180*H180</f>
        <v>0</v>
      </c>
      <c r="S180" s="179">
        <v>0</v>
      </c>
      <c r="T180" s="180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1" t="s">
        <v>215</v>
      </c>
      <c r="AT180" s="181" t="s">
        <v>120</v>
      </c>
      <c r="AU180" s="181" t="s">
        <v>126</v>
      </c>
      <c r="AY180" s="18" t="s">
        <v>117</v>
      </c>
      <c r="BE180" s="182">
        <f>IF(N180="základní",J180,0)</f>
        <v>0</v>
      </c>
      <c r="BF180" s="182">
        <f>IF(N180="snížená",J180,0)</f>
        <v>0</v>
      </c>
      <c r="BG180" s="182">
        <f>IF(N180="zákl. přenesená",J180,0)</f>
        <v>0</v>
      </c>
      <c r="BH180" s="182">
        <f>IF(N180="sníž. přenesená",J180,0)</f>
        <v>0</v>
      </c>
      <c r="BI180" s="182">
        <f>IF(N180="nulová",J180,0)</f>
        <v>0</v>
      </c>
      <c r="BJ180" s="18" t="s">
        <v>126</v>
      </c>
      <c r="BK180" s="182">
        <f>ROUND(I180*H180,2)</f>
        <v>0</v>
      </c>
      <c r="BL180" s="18" t="s">
        <v>215</v>
      </c>
      <c r="BM180" s="181" t="s">
        <v>330</v>
      </c>
    </row>
    <row r="181" spans="1:65" s="2" customFormat="1" ht="11.25">
      <c r="A181" s="35"/>
      <c r="B181" s="36"/>
      <c r="C181" s="37"/>
      <c r="D181" s="183" t="s">
        <v>128</v>
      </c>
      <c r="E181" s="37"/>
      <c r="F181" s="184" t="s">
        <v>331</v>
      </c>
      <c r="G181" s="37"/>
      <c r="H181" s="37"/>
      <c r="I181" s="185"/>
      <c r="J181" s="37"/>
      <c r="K181" s="37"/>
      <c r="L181" s="40"/>
      <c r="M181" s="186"/>
      <c r="N181" s="187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128</v>
      </c>
      <c r="AU181" s="18" t="s">
        <v>126</v>
      </c>
    </row>
    <row r="182" spans="1:65" s="2" customFormat="1" ht="16.5" customHeight="1">
      <c r="A182" s="35"/>
      <c r="B182" s="36"/>
      <c r="C182" s="211" t="s">
        <v>332</v>
      </c>
      <c r="D182" s="211" t="s">
        <v>148</v>
      </c>
      <c r="E182" s="212" t="s">
        <v>333</v>
      </c>
      <c r="F182" s="213" t="s">
        <v>334</v>
      </c>
      <c r="G182" s="214" t="s">
        <v>141</v>
      </c>
      <c r="H182" s="215">
        <v>260</v>
      </c>
      <c r="I182" s="216"/>
      <c r="J182" s="217">
        <f>ROUND(I182*H182,2)</f>
        <v>0</v>
      </c>
      <c r="K182" s="213" t="s">
        <v>124</v>
      </c>
      <c r="L182" s="218"/>
      <c r="M182" s="219" t="s">
        <v>19</v>
      </c>
      <c r="N182" s="220" t="s">
        <v>41</v>
      </c>
      <c r="O182" s="65"/>
      <c r="P182" s="179">
        <f>O182*H182</f>
        <v>0</v>
      </c>
      <c r="Q182" s="179">
        <v>1.6000000000000001E-4</v>
      </c>
      <c r="R182" s="179">
        <f>Q182*H182</f>
        <v>4.1600000000000005E-2</v>
      </c>
      <c r="S182" s="179">
        <v>0</v>
      </c>
      <c r="T182" s="180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1" t="s">
        <v>223</v>
      </c>
      <c r="AT182" s="181" t="s">
        <v>148</v>
      </c>
      <c r="AU182" s="181" t="s">
        <v>126</v>
      </c>
      <c r="AY182" s="18" t="s">
        <v>117</v>
      </c>
      <c r="BE182" s="182">
        <f>IF(N182="základní",J182,0)</f>
        <v>0</v>
      </c>
      <c r="BF182" s="182">
        <f>IF(N182="snížená",J182,0)</f>
        <v>0</v>
      </c>
      <c r="BG182" s="182">
        <f>IF(N182="zákl. přenesená",J182,0)</f>
        <v>0</v>
      </c>
      <c r="BH182" s="182">
        <f>IF(N182="sníž. přenesená",J182,0)</f>
        <v>0</v>
      </c>
      <c r="BI182" s="182">
        <f>IF(N182="nulová",J182,0)</f>
        <v>0</v>
      </c>
      <c r="BJ182" s="18" t="s">
        <v>126</v>
      </c>
      <c r="BK182" s="182">
        <f>ROUND(I182*H182,2)</f>
        <v>0</v>
      </c>
      <c r="BL182" s="18" t="s">
        <v>215</v>
      </c>
      <c r="BM182" s="181" t="s">
        <v>335</v>
      </c>
    </row>
    <row r="183" spans="1:65" s="2" customFormat="1" ht="16.5" customHeight="1">
      <c r="A183" s="35"/>
      <c r="B183" s="36"/>
      <c r="C183" s="170" t="s">
        <v>336</v>
      </c>
      <c r="D183" s="170" t="s">
        <v>120</v>
      </c>
      <c r="E183" s="171" t="s">
        <v>337</v>
      </c>
      <c r="F183" s="172" t="s">
        <v>338</v>
      </c>
      <c r="G183" s="173" t="s">
        <v>141</v>
      </c>
      <c r="H183" s="174">
        <v>260</v>
      </c>
      <c r="I183" s="175"/>
      <c r="J183" s="176">
        <f>ROUND(I183*H183,2)</f>
        <v>0</v>
      </c>
      <c r="K183" s="172" t="s">
        <v>124</v>
      </c>
      <c r="L183" s="40"/>
      <c r="M183" s="177" t="s">
        <v>19</v>
      </c>
      <c r="N183" s="178" t="s">
        <v>41</v>
      </c>
      <c r="O183" s="65"/>
      <c r="P183" s="179">
        <f>O183*H183</f>
        <v>0</v>
      </c>
      <c r="Q183" s="179">
        <v>0</v>
      </c>
      <c r="R183" s="179">
        <f>Q183*H183</f>
        <v>0</v>
      </c>
      <c r="S183" s="179">
        <v>0</v>
      </c>
      <c r="T183" s="180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1" t="s">
        <v>215</v>
      </c>
      <c r="AT183" s="181" t="s">
        <v>120</v>
      </c>
      <c r="AU183" s="181" t="s">
        <v>126</v>
      </c>
      <c r="AY183" s="18" t="s">
        <v>117</v>
      </c>
      <c r="BE183" s="182">
        <f>IF(N183="základní",J183,0)</f>
        <v>0</v>
      </c>
      <c r="BF183" s="182">
        <f>IF(N183="snížená",J183,0)</f>
        <v>0</v>
      </c>
      <c r="BG183" s="182">
        <f>IF(N183="zákl. přenesená",J183,0)</f>
        <v>0</v>
      </c>
      <c r="BH183" s="182">
        <f>IF(N183="sníž. přenesená",J183,0)</f>
        <v>0</v>
      </c>
      <c r="BI183" s="182">
        <f>IF(N183="nulová",J183,0)</f>
        <v>0</v>
      </c>
      <c r="BJ183" s="18" t="s">
        <v>126</v>
      </c>
      <c r="BK183" s="182">
        <f>ROUND(I183*H183,2)</f>
        <v>0</v>
      </c>
      <c r="BL183" s="18" t="s">
        <v>215</v>
      </c>
      <c r="BM183" s="181" t="s">
        <v>339</v>
      </c>
    </row>
    <row r="184" spans="1:65" s="2" customFormat="1" ht="11.25">
      <c r="A184" s="35"/>
      <c r="B184" s="36"/>
      <c r="C184" s="37"/>
      <c r="D184" s="183" t="s">
        <v>128</v>
      </c>
      <c r="E184" s="37"/>
      <c r="F184" s="184" t="s">
        <v>340</v>
      </c>
      <c r="G184" s="37"/>
      <c r="H184" s="37"/>
      <c r="I184" s="185"/>
      <c r="J184" s="37"/>
      <c r="K184" s="37"/>
      <c r="L184" s="40"/>
      <c r="M184" s="186"/>
      <c r="N184" s="187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128</v>
      </c>
      <c r="AU184" s="18" t="s">
        <v>126</v>
      </c>
    </row>
    <row r="185" spans="1:65" s="2" customFormat="1" ht="16.5" customHeight="1">
      <c r="A185" s="35"/>
      <c r="B185" s="36"/>
      <c r="C185" s="211" t="s">
        <v>341</v>
      </c>
      <c r="D185" s="211" t="s">
        <v>148</v>
      </c>
      <c r="E185" s="212" t="s">
        <v>342</v>
      </c>
      <c r="F185" s="213" t="s">
        <v>343</v>
      </c>
      <c r="G185" s="214" t="s">
        <v>141</v>
      </c>
      <c r="H185" s="215">
        <v>260</v>
      </c>
      <c r="I185" s="216"/>
      <c r="J185" s="217">
        <f>ROUND(I185*H185,2)</f>
        <v>0</v>
      </c>
      <c r="K185" s="213" t="s">
        <v>124</v>
      </c>
      <c r="L185" s="218"/>
      <c r="M185" s="219" t="s">
        <v>19</v>
      </c>
      <c r="N185" s="220" t="s">
        <v>41</v>
      </c>
      <c r="O185" s="65"/>
      <c r="P185" s="179">
        <f>O185*H185</f>
        <v>0</v>
      </c>
      <c r="Q185" s="179">
        <v>1E-4</v>
      </c>
      <c r="R185" s="179">
        <f>Q185*H185</f>
        <v>2.6000000000000002E-2</v>
      </c>
      <c r="S185" s="179">
        <v>0</v>
      </c>
      <c r="T185" s="180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1" t="s">
        <v>223</v>
      </c>
      <c r="AT185" s="181" t="s">
        <v>148</v>
      </c>
      <c r="AU185" s="181" t="s">
        <v>126</v>
      </c>
      <c r="AY185" s="18" t="s">
        <v>117</v>
      </c>
      <c r="BE185" s="182">
        <f>IF(N185="základní",J185,0)</f>
        <v>0</v>
      </c>
      <c r="BF185" s="182">
        <f>IF(N185="snížená",J185,0)</f>
        <v>0</v>
      </c>
      <c r="BG185" s="182">
        <f>IF(N185="zákl. přenesená",J185,0)</f>
        <v>0</v>
      </c>
      <c r="BH185" s="182">
        <f>IF(N185="sníž. přenesená",J185,0)</f>
        <v>0</v>
      </c>
      <c r="BI185" s="182">
        <f>IF(N185="nulová",J185,0)</f>
        <v>0</v>
      </c>
      <c r="BJ185" s="18" t="s">
        <v>126</v>
      </c>
      <c r="BK185" s="182">
        <f>ROUND(I185*H185,2)</f>
        <v>0</v>
      </c>
      <c r="BL185" s="18" t="s">
        <v>215</v>
      </c>
      <c r="BM185" s="181" t="s">
        <v>344</v>
      </c>
    </row>
    <row r="186" spans="1:65" s="2" customFormat="1" ht="16.5" customHeight="1">
      <c r="A186" s="35"/>
      <c r="B186" s="36"/>
      <c r="C186" s="170" t="s">
        <v>345</v>
      </c>
      <c r="D186" s="170" t="s">
        <v>120</v>
      </c>
      <c r="E186" s="171" t="s">
        <v>346</v>
      </c>
      <c r="F186" s="172" t="s">
        <v>347</v>
      </c>
      <c r="G186" s="173" t="s">
        <v>141</v>
      </c>
      <c r="H186" s="174">
        <v>29</v>
      </c>
      <c r="I186" s="175"/>
      <c r="J186" s="176">
        <f>ROUND(I186*H186,2)</f>
        <v>0</v>
      </c>
      <c r="K186" s="172" t="s">
        <v>124</v>
      </c>
      <c r="L186" s="40"/>
      <c r="M186" s="177" t="s">
        <v>19</v>
      </c>
      <c r="N186" s="178" t="s">
        <v>41</v>
      </c>
      <c r="O186" s="65"/>
      <c r="P186" s="179">
        <f>O186*H186</f>
        <v>0</v>
      </c>
      <c r="Q186" s="179">
        <v>0</v>
      </c>
      <c r="R186" s="179">
        <f>Q186*H186</f>
        <v>0</v>
      </c>
      <c r="S186" s="179">
        <v>0</v>
      </c>
      <c r="T186" s="180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1" t="s">
        <v>215</v>
      </c>
      <c r="AT186" s="181" t="s">
        <v>120</v>
      </c>
      <c r="AU186" s="181" t="s">
        <v>126</v>
      </c>
      <c r="AY186" s="18" t="s">
        <v>117</v>
      </c>
      <c r="BE186" s="182">
        <f>IF(N186="základní",J186,0)</f>
        <v>0</v>
      </c>
      <c r="BF186" s="182">
        <f>IF(N186="snížená",J186,0)</f>
        <v>0</v>
      </c>
      <c r="BG186" s="182">
        <f>IF(N186="zákl. přenesená",J186,0)</f>
        <v>0</v>
      </c>
      <c r="BH186" s="182">
        <f>IF(N186="sníž. přenesená",J186,0)</f>
        <v>0</v>
      </c>
      <c r="BI186" s="182">
        <f>IF(N186="nulová",J186,0)</f>
        <v>0</v>
      </c>
      <c r="BJ186" s="18" t="s">
        <v>126</v>
      </c>
      <c r="BK186" s="182">
        <f>ROUND(I186*H186,2)</f>
        <v>0</v>
      </c>
      <c r="BL186" s="18" t="s">
        <v>215</v>
      </c>
      <c r="BM186" s="181" t="s">
        <v>348</v>
      </c>
    </row>
    <row r="187" spans="1:65" s="2" customFormat="1" ht="11.25">
      <c r="A187" s="35"/>
      <c r="B187" s="36"/>
      <c r="C187" s="37"/>
      <c r="D187" s="183" t="s">
        <v>128</v>
      </c>
      <c r="E187" s="37"/>
      <c r="F187" s="184" t="s">
        <v>349</v>
      </c>
      <c r="G187" s="37"/>
      <c r="H187" s="37"/>
      <c r="I187" s="185"/>
      <c r="J187" s="37"/>
      <c r="K187" s="37"/>
      <c r="L187" s="40"/>
      <c r="M187" s="186"/>
      <c r="N187" s="187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128</v>
      </c>
      <c r="AU187" s="18" t="s">
        <v>126</v>
      </c>
    </row>
    <row r="188" spans="1:65" s="2" customFormat="1" ht="21.75" customHeight="1">
      <c r="A188" s="35"/>
      <c r="B188" s="36"/>
      <c r="C188" s="211" t="s">
        <v>350</v>
      </c>
      <c r="D188" s="211" t="s">
        <v>148</v>
      </c>
      <c r="E188" s="212" t="s">
        <v>351</v>
      </c>
      <c r="F188" s="213" t="s">
        <v>352</v>
      </c>
      <c r="G188" s="214" t="s">
        <v>141</v>
      </c>
      <c r="H188" s="215">
        <v>29</v>
      </c>
      <c r="I188" s="216"/>
      <c r="J188" s="217">
        <f>ROUND(I188*H188,2)</f>
        <v>0</v>
      </c>
      <c r="K188" s="213" t="s">
        <v>124</v>
      </c>
      <c r="L188" s="218"/>
      <c r="M188" s="219" t="s">
        <v>19</v>
      </c>
      <c r="N188" s="220" t="s">
        <v>41</v>
      </c>
      <c r="O188" s="65"/>
      <c r="P188" s="179">
        <f>O188*H188</f>
        <v>0</v>
      </c>
      <c r="Q188" s="179">
        <v>5.0000000000000001E-4</v>
      </c>
      <c r="R188" s="179">
        <f>Q188*H188</f>
        <v>1.4500000000000001E-2</v>
      </c>
      <c r="S188" s="179">
        <v>0</v>
      </c>
      <c r="T188" s="180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1" t="s">
        <v>223</v>
      </c>
      <c r="AT188" s="181" t="s">
        <v>148</v>
      </c>
      <c r="AU188" s="181" t="s">
        <v>126</v>
      </c>
      <c r="AY188" s="18" t="s">
        <v>117</v>
      </c>
      <c r="BE188" s="182">
        <f>IF(N188="základní",J188,0)</f>
        <v>0</v>
      </c>
      <c r="BF188" s="182">
        <f>IF(N188="snížená",J188,0)</f>
        <v>0</v>
      </c>
      <c r="BG188" s="182">
        <f>IF(N188="zákl. přenesená",J188,0)</f>
        <v>0</v>
      </c>
      <c r="BH188" s="182">
        <f>IF(N188="sníž. přenesená",J188,0)</f>
        <v>0</v>
      </c>
      <c r="BI188" s="182">
        <f>IF(N188="nulová",J188,0)</f>
        <v>0</v>
      </c>
      <c r="BJ188" s="18" t="s">
        <v>126</v>
      </c>
      <c r="BK188" s="182">
        <f>ROUND(I188*H188,2)</f>
        <v>0</v>
      </c>
      <c r="BL188" s="18" t="s">
        <v>215</v>
      </c>
      <c r="BM188" s="181" t="s">
        <v>353</v>
      </c>
    </row>
    <row r="189" spans="1:65" s="2" customFormat="1" ht="24.2" customHeight="1">
      <c r="A189" s="35"/>
      <c r="B189" s="36"/>
      <c r="C189" s="170" t="s">
        <v>354</v>
      </c>
      <c r="D189" s="170" t="s">
        <v>120</v>
      </c>
      <c r="E189" s="171" t="s">
        <v>355</v>
      </c>
      <c r="F189" s="172" t="s">
        <v>356</v>
      </c>
      <c r="G189" s="173" t="s">
        <v>141</v>
      </c>
      <c r="H189" s="174">
        <v>51</v>
      </c>
      <c r="I189" s="175"/>
      <c r="J189" s="176">
        <f>ROUND(I189*H189,2)</f>
        <v>0</v>
      </c>
      <c r="K189" s="172" t="s">
        <v>124</v>
      </c>
      <c r="L189" s="40"/>
      <c r="M189" s="177" t="s">
        <v>19</v>
      </c>
      <c r="N189" s="178" t="s">
        <v>41</v>
      </c>
      <c r="O189" s="65"/>
      <c r="P189" s="179">
        <f>O189*H189</f>
        <v>0</v>
      </c>
      <c r="Q189" s="179">
        <v>0</v>
      </c>
      <c r="R189" s="179">
        <f>Q189*H189</f>
        <v>0</v>
      </c>
      <c r="S189" s="179">
        <v>0</v>
      </c>
      <c r="T189" s="180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1" t="s">
        <v>215</v>
      </c>
      <c r="AT189" s="181" t="s">
        <v>120</v>
      </c>
      <c r="AU189" s="181" t="s">
        <v>126</v>
      </c>
      <c r="AY189" s="18" t="s">
        <v>117</v>
      </c>
      <c r="BE189" s="182">
        <f>IF(N189="základní",J189,0)</f>
        <v>0</v>
      </c>
      <c r="BF189" s="182">
        <f>IF(N189="snížená",J189,0)</f>
        <v>0</v>
      </c>
      <c r="BG189" s="182">
        <f>IF(N189="zákl. přenesená",J189,0)</f>
        <v>0</v>
      </c>
      <c r="BH189" s="182">
        <f>IF(N189="sníž. přenesená",J189,0)</f>
        <v>0</v>
      </c>
      <c r="BI189" s="182">
        <f>IF(N189="nulová",J189,0)</f>
        <v>0</v>
      </c>
      <c r="BJ189" s="18" t="s">
        <v>126</v>
      </c>
      <c r="BK189" s="182">
        <f>ROUND(I189*H189,2)</f>
        <v>0</v>
      </c>
      <c r="BL189" s="18" t="s">
        <v>215</v>
      </c>
      <c r="BM189" s="181" t="s">
        <v>357</v>
      </c>
    </row>
    <row r="190" spans="1:65" s="2" customFormat="1" ht="11.25">
      <c r="A190" s="35"/>
      <c r="B190" s="36"/>
      <c r="C190" s="37"/>
      <c r="D190" s="183" t="s">
        <v>128</v>
      </c>
      <c r="E190" s="37"/>
      <c r="F190" s="184" t="s">
        <v>358</v>
      </c>
      <c r="G190" s="37"/>
      <c r="H190" s="37"/>
      <c r="I190" s="185"/>
      <c r="J190" s="37"/>
      <c r="K190" s="37"/>
      <c r="L190" s="40"/>
      <c r="M190" s="186"/>
      <c r="N190" s="187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128</v>
      </c>
      <c r="AU190" s="18" t="s">
        <v>126</v>
      </c>
    </row>
    <row r="191" spans="1:65" s="2" customFormat="1" ht="16.5" customHeight="1">
      <c r="A191" s="35"/>
      <c r="B191" s="36"/>
      <c r="C191" s="211" t="s">
        <v>359</v>
      </c>
      <c r="D191" s="211" t="s">
        <v>148</v>
      </c>
      <c r="E191" s="212" t="s">
        <v>360</v>
      </c>
      <c r="F191" s="213" t="s">
        <v>361</v>
      </c>
      <c r="G191" s="214" t="s">
        <v>141</v>
      </c>
      <c r="H191" s="215">
        <v>50</v>
      </c>
      <c r="I191" s="216"/>
      <c r="J191" s="217">
        <f>ROUND(I191*H191,2)</f>
        <v>0</v>
      </c>
      <c r="K191" s="213" t="s">
        <v>124</v>
      </c>
      <c r="L191" s="218"/>
      <c r="M191" s="219" t="s">
        <v>19</v>
      </c>
      <c r="N191" s="220" t="s">
        <v>41</v>
      </c>
      <c r="O191" s="65"/>
      <c r="P191" s="179">
        <f>O191*H191</f>
        <v>0</v>
      </c>
      <c r="Q191" s="179">
        <v>2.9999999999999997E-4</v>
      </c>
      <c r="R191" s="179">
        <f>Q191*H191</f>
        <v>1.4999999999999999E-2</v>
      </c>
      <c r="S191" s="179">
        <v>0</v>
      </c>
      <c r="T191" s="180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1" t="s">
        <v>223</v>
      </c>
      <c r="AT191" s="181" t="s">
        <v>148</v>
      </c>
      <c r="AU191" s="181" t="s">
        <v>126</v>
      </c>
      <c r="AY191" s="18" t="s">
        <v>117</v>
      </c>
      <c r="BE191" s="182">
        <f>IF(N191="základní",J191,0)</f>
        <v>0</v>
      </c>
      <c r="BF191" s="182">
        <f>IF(N191="snížená",J191,0)</f>
        <v>0</v>
      </c>
      <c r="BG191" s="182">
        <f>IF(N191="zákl. přenesená",J191,0)</f>
        <v>0</v>
      </c>
      <c r="BH191" s="182">
        <f>IF(N191="sníž. přenesená",J191,0)</f>
        <v>0</v>
      </c>
      <c r="BI191" s="182">
        <f>IF(N191="nulová",J191,0)</f>
        <v>0</v>
      </c>
      <c r="BJ191" s="18" t="s">
        <v>126</v>
      </c>
      <c r="BK191" s="182">
        <f>ROUND(I191*H191,2)</f>
        <v>0</v>
      </c>
      <c r="BL191" s="18" t="s">
        <v>215</v>
      </c>
      <c r="BM191" s="181" t="s">
        <v>362</v>
      </c>
    </row>
    <row r="192" spans="1:65" s="2" customFormat="1" ht="24.2" customHeight="1">
      <c r="A192" s="35"/>
      <c r="B192" s="36"/>
      <c r="C192" s="211" t="s">
        <v>363</v>
      </c>
      <c r="D192" s="211" t="s">
        <v>148</v>
      </c>
      <c r="E192" s="212" t="s">
        <v>364</v>
      </c>
      <c r="F192" s="213" t="s">
        <v>365</v>
      </c>
      <c r="G192" s="214" t="s">
        <v>141</v>
      </c>
      <c r="H192" s="215">
        <v>1</v>
      </c>
      <c r="I192" s="216"/>
      <c r="J192" s="217">
        <f>ROUND(I192*H192,2)</f>
        <v>0</v>
      </c>
      <c r="K192" s="213" t="s">
        <v>124</v>
      </c>
      <c r="L192" s="218"/>
      <c r="M192" s="219" t="s">
        <v>19</v>
      </c>
      <c r="N192" s="220" t="s">
        <v>41</v>
      </c>
      <c r="O192" s="65"/>
      <c r="P192" s="179">
        <f>O192*H192</f>
        <v>0</v>
      </c>
      <c r="Q192" s="179">
        <v>2.7E-4</v>
      </c>
      <c r="R192" s="179">
        <f>Q192*H192</f>
        <v>2.7E-4</v>
      </c>
      <c r="S192" s="179">
        <v>0</v>
      </c>
      <c r="T192" s="180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1" t="s">
        <v>223</v>
      </c>
      <c r="AT192" s="181" t="s">
        <v>148</v>
      </c>
      <c r="AU192" s="181" t="s">
        <v>126</v>
      </c>
      <c r="AY192" s="18" t="s">
        <v>117</v>
      </c>
      <c r="BE192" s="182">
        <f>IF(N192="základní",J192,0)</f>
        <v>0</v>
      </c>
      <c r="BF192" s="182">
        <f>IF(N192="snížená",J192,0)</f>
        <v>0</v>
      </c>
      <c r="BG192" s="182">
        <f>IF(N192="zákl. přenesená",J192,0)</f>
        <v>0</v>
      </c>
      <c r="BH192" s="182">
        <f>IF(N192="sníž. přenesená",J192,0)</f>
        <v>0</v>
      </c>
      <c r="BI192" s="182">
        <f>IF(N192="nulová",J192,0)</f>
        <v>0</v>
      </c>
      <c r="BJ192" s="18" t="s">
        <v>126</v>
      </c>
      <c r="BK192" s="182">
        <f>ROUND(I192*H192,2)</f>
        <v>0</v>
      </c>
      <c r="BL192" s="18" t="s">
        <v>215</v>
      </c>
      <c r="BM192" s="181" t="s">
        <v>366</v>
      </c>
    </row>
    <row r="193" spans="1:65" s="2" customFormat="1" ht="24.2" customHeight="1">
      <c r="A193" s="35"/>
      <c r="B193" s="36"/>
      <c r="C193" s="170" t="s">
        <v>367</v>
      </c>
      <c r="D193" s="170" t="s">
        <v>120</v>
      </c>
      <c r="E193" s="171" t="s">
        <v>368</v>
      </c>
      <c r="F193" s="172" t="s">
        <v>369</v>
      </c>
      <c r="G193" s="173" t="s">
        <v>141</v>
      </c>
      <c r="H193" s="174">
        <v>1</v>
      </c>
      <c r="I193" s="175"/>
      <c r="J193" s="176">
        <f>ROUND(I193*H193,2)</f>
        <v>0</v>
      </c>
      <c r="K193" s="172" t="s">
        <v>124</v>
      </c>
      <c r="L193" s="40"/>
      <c r="M193" s="177" t="s">
        <v>19</v>
      </c>
      <c r="N193" s="178" t="s">
        <v>41</v>
      </c>
      <c r="O193" s="65"/>
      <c r="P193" s="179">
        <f>O193*H193</f>
        <v>0</v>
      </c>
      <c r="Q193" s="179">
        <v>0</v>
      </c>
      <c r="R193" s="179">
        <f>Q193*H193</f>
        <v>0</v>
      </c>
      <c r="S193" s="179">
        <v>0</v>
      </c>
      <c r="T193" s="180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1" t="s">
        <v>215</v>
      </c>
      <c r="AT193" s="181" t="s">
        <v>120</v>
      </c>
      <c r="AU193" s="181" t="s">
        <v>126</v>
      </c>
      <c r="AY193" s="18" t="s">
        <v>117</v>
      </c>
      <c r="BE193" s="182">
        <f>IF(N193="základní",J193,0)</f>
        <v>0</v>
      </c>
      <c r="BF193" s="182">
        <f>IF(N193="snížená",J193,0)</f>
        <v>0</v>
      </c>
      <c r="BG193" s="182">
        <f>IF(N193="zákl. přenesená",J193,0)</f>
        <v>0</v>
      </c>
      <c r="BH193" s="182">
        <f>IF(N193="sníž. přenesená",J193,0)</f>
        <v>0</v>
      </c>
      <c r="BI193" s="182">
        <f>IF(N193="nulová",J193,0)</f>
        <v>0</v>
      </c>
      <c r="BJ193" s="18" t="s">
        <v>126</v>
      </c>
      <c r="BK193" s="182">
        <f>ROUND(I193*H193,2)</f>
        <v>0</v>
      </c>
      <c r="BL193" s="18" t="s">
        <v>215</v>
      </c>
      <c r="BM193" s="181" t="s">
        <v>370</v>
      </c>
    </row>
    <row r="194" spans="1:65" s="2" customFormat="1" ht="11.25">
      <c r="A194" s="35"/>
      <c r="B194" s="36"/>
      <c r="C194" s="37"/>
      <c r="D194" s="183" t="s">
        <v>128</v>
      </c>
      <c r="E194" s="37"/>
      <c r="F194" s="184" t="s">
        <v>371</v>
      </c>
      <c r="G194" s="37"/>
      <c r="H194" s="37"/>
      <c r="I194" s="185"/>
      <c r="J194" s="37"/>
      <c r="K194" s="37"/>
      <c r="L194" s="40"/>
      <c r="M194" s="186"/>
      <c r="N194" s="187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128</v>
      </c>
      <c r="AU194" s="18" t="s">
        <v>126</v>
      </c>
    </row>
    <row r="195" spans="1:65" s="2" customFormat="1" ht="24.2" customHeight="1">
      <c r="A195" s="35"/>
      <c r="B195" s="36"/>
      <c r="C195" s="170" t="s">
        <v>372</v>
      </c>
      <c r="D195" s="170" t="s">
        <v>120</v>
      </c>
      <c r="E195" s="171" t="s">
        <v>373</v>
      </c>
      <c r="F195" s="172" t="s">
        <v>374</v>
      </c>
      <c r="G195" s="173" t="s">
        <v>141</v>
      </c>
      <c r="H195" s="174">
        <v>260</v>
      </c>
      <c r="I195" s="175"/>
      <c r="J195" s="176">
        <f>ROUND(I195*H195,2)</f>
        <v>0</v>
      </c>
      <c r="K195" s="172" t="s">
        <v>124</v>
      </c>
      <c r="L195" s="40"/>
      <c r="M195" s="177" t="s">
        <v>19</v>
      </c>
      <c r="N195" s="178" t="s">
        <v>41</v>
      </c>
      <c r="O195" s="65"/>
      <c r="P195" s="179">
        <f>O195*H195</f>
        <v>0</v>
      </c>
      <c r="Q195" s="179">
        <v>0</v>
      </c>
      <c r="R195" s="179">
        <f>Q195*H195</f>
        <v>0</v>
      </c>
      <c r="S195" s="179">
        <v>0</v>
      </c>
      <c r="T195" s="180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1" t="s">
        <v>215</v>
      </c>
      <c r="AT195" s="181" t="s">
        <v>120</v>
      </c>
      <c r="AU195" s="181" t="s">
        <v>126</v>
      </c>
      <c r="AY195" s="18" t="s">
        <v>117</v>
      </c>
      <c r="BE195" s="182">
        <f>IF(N195="základní",J195,0)</f>
        <v>0</v>
      </c>
      <c r="BF195" s="182">
        <f>IF(N195="snížená",J195,0)</f>
        <v>0</v>
      </c>
      <c r="BG195" s="182">
        <f>IF(N195="zákl. přenesená",J195,0)</f>
        <v>0</v>
      </c>
      <c r="BH195" s="182">
        <f>IF(N195="sníž. přenesená",J195,0)</f>
        <v>0</v>
      </c>
      <c r="BI195" s="182">
        <f>IF(N195="nulová",J195,0)</f>
        <v>0</v>
      </c>
      <c r="BJ195" s="18" t="s">
        <v>126</v>
      </c>
      <c r="BK195" s="182">
        <f>ROUND(I195*H195,2)</f>
        <v>0</v>
      </c>
      <c r="BL195" s="18" t="s">
        <v>215</v>
      </c>
      <c r="BM195" s="181" t="s">
        <v>375</v>
      </c>
    </row>
    <row r="196" spans="1:65" s="2" customFormat="1" ht="11.25">
      <c r="A196" s="35"/>
      <c r="B196" s="36"/>
      <c r="C196" s="37"/>
      <c r="D196" s="183" t="s">
        <v>128</v>
      </c>
      <c r="E196" s="37"/>
      <c r="F196" s="184" t="s">
        <v>376</v>
      </c>
      <c r="G196" s="37"/>
      <c r="H196" s="37"/>
      <c r="I196" s="185"/>
      <c r="J196" s="37"/>
      <c r="K196" s="37"/>
      <c r="L196" s="40"/>
      <c r="M196" s="186"/>
      <c r="N196" s="187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128</v>
      </c>
      <c r="AU196" s="18" t="s">
        <v>126</v>
      </c>
    </row>
    <row r="197" spans="1:65" s="2" customFormat="1" ht="21.75" customHeight="1">
      <c r="A197" s="35"/>
      <c r="B197" s="36"/>
      <c r="C197" s="170" t="s">
        <v>377</v>
      </c>
      <c r="D197" s="170" t="s">
        <v>120</v>
      </c>
      <c r="E197" s="171" t="s">
        <v>378</v>
      </c>
      <c r="F197" s="172" t="s">
        <v>379</v>
      </c>
      <c r="G197" s="173" t="s">
        <v>141</v>
      </c>
      <c r="H197" s="174">
        <v>1</v>
      </c>
      <c r="I197" s="175"/>
      <c r="J197" s="176">
        <f>ROUND(I197*H197,2)</f>
        <v>0</v>
      </c>
      <c r="K197" s="172" t="s">
        <v>124</v>
      </c>
      <c r="L197" s="40"/>
      <c r="M197" s="177" t="s">
        <v>19</v>
      </c>
      <c r="N197" s="178" t="s">
        <v>41</v>
      </c>
      <c r="O197" s="65"/>
      <c r="P197" s="179">
        <f>O197*H197</f>
        <v>0</v>
      </c>
      <c r="Q197" s="179">
        <v>0</v>
      </c>
      <c r="R197" s="179">
        <f>Q197*H197</f>
        <v>0</v>
      </c>
      <c r="S197" s="179">
        <v>0</v>
      </c>
      <c r="T197" s="180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1" t="s">
        <v>215</v>
      </c>
      <c r="AT197" s="181" t="s">
        <v>120</v>
      </c>
      <c r="AU197" s="181" t="s">
        <v>126</v>
      </c>
      <c r="AY197" s="18" t="s">
        <v>117</v>
      </c>
      <c r="BE197" s="182">
        <f>IF(N197="základní",J197,0)</f>
        <v>0</v>
      </c>
      <c r="BF197" s="182">
        <f>IF(N197="snížená",J197,0)</f>
        <v>0</v>
      </c>
      <c r="BG197" s="182">
        <f>IF(N197="zákl. přenesená",J197,0)</f>
        <v>0</v>
      </c>
      <c r="BH197" s="182">
        <f>IF(N197="sníž. přenesená",J197,0)</f>
        <v>0</v>
      </c>
      <c r="BI197" s="182">
        <f>IF(N197="nulová",J197,0)</f>
        <v>0</v>
      </c>
      <c r="BJ197" s="18" t="s">
        <v>126</v>
      </c>
      <c r="BK197" s="182">
        <f>ROUND(I197*H197,2)</f>
        <v>0</v>
      </c>
      <c r="BL197" s="18" t="s">
        <v>215</v>
      </c>
      <c r="BM197" s="181" t="s">
        <v>380</v>
      </c>
    </row>
    <row r="198" spans="1:65" s="2" customFormat="1" ht="11.25">
      <c r="A198" s="35"/>
      <c r="B198" s="36"/>
      <c r="C198" s="37"/>
      <c r="D198" s="183" t="s">
        <v>128</v>
      </c>
      <c r="E198" s="37"/>
      <c r="F198" s="184" t="s">
        <v>381</v>
      </c>
      <c r="G198" s="37"/>
      <c r="H198" s="37"/>
      <c r="I198" s="185"/>
      <c r="J198" s="37"/>
      <c r="K198" s="37"/>
      <c r="L198" s="40"/>
      <c r="M198" s="186"/>
      <c r="N198" s="187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128</v>
      </c>
      <c r="AU198" s="18" t="s">
        <v>126</v>
      </c>
    </row>
    <row r="199" spans="1:65" s="2" customFormat="1" ht="24.2" customHeight="1">
      <c r="A199" s="35"/>
      <c r="B199" s="36"/>
      <c r="C199" s="170" t="s">
        <v>382</v>
      </c>
      <c r="D199" s="170" t="s">
        <v>120</v>
      </c>
      <c r="E199" s="171" t="s">
        <v>383</v>
      </c>
      <c r="F199" s="172" t="s">
        <v>384</v>
      </c>
      <c r="G199" s="173" t="s">
        <v>141</v>
      </c>
      <c r="H199" s="174">
        <v>260</v>
      </c>
      <c r="I199" s="175"/>
      <c r="J199" s="176">
        <f>ROUND(I199*H199,2)</f>
        <v>0</v>
      </c>
      <c r="K199" s="172" t="s">
        <v>124</v>
      </c>
      <c r="L199" s="40"/>
      <c r="M199" s="177" t="s">
        <v>19</v>
      </c>
      <c r="N199" s="178" t="s">
        <v>41</v>
      </c>
      <c r="O199" s="65"/>
      <c r="P199" s="179">
        <f>O199*H199</f>
        <v>0</v>
      </c>
      <c r="Q199" s="179">
        <v>0</v>
      </c>
      <c r="R199" s="179">
        <f>Q199*H199</f>
        <v>0</v>
      </c>
      <c r="S199" s="179">
        <v>0</v>
      </c>
      <c r="T199" s="180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1" t="s">
        <v>215</v>
      </c>
      <c r="AT199" s="181" t="s">
        <v>120</v>
      </c>
      <c r="AU199" s="181" t="s">
        <v>126</v>
      </c>
      <c r="AY199" s="18" t="s">
        <v>117</v>
      </c>
      <c r="BE199" s="182">
        <f>IF(N199="základní",J199,0)</f>
        <v>0</v>
      </c>
      <c r="BF199" s="182">
        <f>IF(N199="snížená",J199,0)</f>
        <v>0</v>
      </c>
      <c r="BG199" s="182">
        <f>IF(N199="zákl. přenesená",J199,0)</f>
        <v>0</v>
      </c>
      <c r="BH199" s="182">
        <f>IF(N199="sníž. přenesená",J199,0)</f>
        <v>0</v>
      </c>
      <c r="BI199" s="182">
        <f>IF(N199="nulová",J199,0)</f>
        <v>0</v>
      </c>
      <c r="BJ199" s="18" t="s">
        <v>126</v>
      </c>
      <c r="BK199" s="182">
        <f>ROUND(I199*H199,2)</f>
        <v>0</v>
      </c>
      <c r="BL199" s="18" t="s">
        <v>215</v>
      </c>
      <c r="BM199" s="181" t="s">
        <v>385</v>
      </c>
    </row>
    <row r="200" spans="1:65" s="2" customFormat="1" ht="11.25">
      <c r="A200" s="35"/>
      <c r="B200" s="36"/>
      <c r="C200" s="37"/>
      <c r="D200" s="183" t="s">
        <v>128</v>
      </c>
      <c r="E200" s="37"/>
      <c r="F200" s="184" t="s">
        <v>386</v>
      </c>
      <c r="G200" s="37"/>
      <c r="H200" s="37"/>
      <c r="I200" s="185"/>
      <c r="J200" s="37"/>
      <c r="K200" s="37"/>
      <c r="L200" s="40"/>
      <c r="M200" s="186"/>
      <c r="N200" s="187"/>
      <c r="O200" s="65"/>
      <c r="P200" s="65"/>
      <c r="Q200" s="65"/>
      <c r="R200" s="65"/>
      <c r="S200" s="65"/>
      <c r="T200" s="66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128</v>
      </c>
      <c r="AU200" s="18" t="s">
        <v>126</v>
      </c>
    </row>
    <row r="201" spans="1:65" s="2" customFormat="1" ht="16.5" customHeight="1">
      <c r="A201" s="35"/>
      <c r="B201" s="36"/>
      <c r="C201" s="170" t="s">
        <v>387</v>
      </c>
      <c r="D201" s="170" t="s">
        <v>120</v>
      </c>
      <c r="E201" s="171" t="s">
        <v>388</v>
      </c>
      <c r="F201" s="172" t="s">
        <v>389</v>
      </c>
      <c r="G201" s="173" t="s">
        <v>390</v>
      </c>
      <c r="H201" s="174">
        <v>1</v>
      </c>
      <c r="I201" s="175"/>
      <c r="J201" s="176">
        <f>ROUND(I201*H201,2)</f>
        <v>0</v>
      </c>
      <c r="K201" s="172" t="s">
        <v>19</v>
      </c>
      <c r="L201" s="40"/>
      <c r="M201" s="177" t="s">
        <v>19</v>
      </c>
      <c r="N201" s="178" t="s">
        <v>41</v>
      </c>
      <c r="O201" s="65"/>
      <c r="P201" s="179">
        <f>O201*H201</f>
        <v>0</v>
      </c>
      <c r="Q201" s="179">
        <v>0</v>
      </c>
      <c r="R201" s="179">
        <f>Q201*H201</f>
        <v>0</v>
      </c>
      <c r="S201" s="179">
        <v>0</v>
      </c>
      <c r="T201" s="180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1" t="s">
        <v>215</v>
      </c>
      <c r="AT201" s="181" t="s">
        <v>120</v>
      </c>
      <c r="AU201" s="181" t="s">
        <v>126</v>
      </c>
      <c r="AY201" s="18" t="s">
        <v>117</v>
      </c>
      <c r="BE201" s="182">
        <f>IF(N201="základní",J201,0)</f>
        <v>0</v>
      </c>
      <c r="BF201" s="182">
        <f>IF(N201="snížená",J201,0)</f>
        <v>0</v>
      </c>
      <c r="BG201" s="182">
        <f>IF(N201="zákl. přenesená",J201,0)</f>
        <v>0</v>
      </c>
      <c r="BH201" s="182">
        <f>IF(N201="sníž. přenesená",J201,0)</f>
        <v>0</v>
      </c>
      <c r="BI201" s="182">
        <f>IF(N201="nulová",J201,0)</f>
        <v>0</v>
      </c>
      <c r="BJ201" s="18" t="s">
        <v>126</v>
      </c>
      <c r="BK201" s="182">
        <f>ROUND(I201*H201,2)</f>
        <v>0</v>
      </c>
      <c r="BL201" s="18" t="s">
        <v>215</v>
      </c>
      <c r="BM201" s="181" t="s">
        <v>391</v>
      </c>
    </row>
    <row r="202" spans="1:65" s="2" customFormat="1" ht="55.5" customHeight="1">
      <c r="A202" s="35"/>
      <c r="B202" s="36"/>
      <c r="C202" s="170" t="s">
        <v>392</v>
      </c>
      <c r="D202" s="170" t="s">
        <v>120</v>
      </c>
      <c r="E202" s="171" t="s">
        <v>393</v>
      </c>
      <c r="F202" s="172" t="s">
        <v>394</v>
      </c>
      <c r="G202" s="173" t="s">
        <v>186</v>
      </c>
      <c r="H202" s="174">
        <v>1.319</v>
      </c>
      <c r="I202" s="175"/>
      <c r="J202" s="176">
        <f>ROUND(I202*H202,2)</f>
        <v>0</v>
      </c>
      <c r="K202" s="172" t="s">
        <v>124</v>
      </c>
      <c r="L202" s="40"/>
      <c r="M202" s="177" t="s">
        <v>19</v>
      </c>
      <c r="N202" s="178" t="s">
        <v>41</v>
      </c>
      <c r="O202" s="65"/>
      <c r="P202" s="179">
        <f>O202*H202</f>
        <v>0</v>
      </c>
      <c r="Q202" s="179">
        <v>0</v>
      </c>
      <c r="R202" s="179">
        <f>Q202*H202</f>
        <v>0</v>
      </c>
      <c r="S202" s="179">
        <v>0</v>
      </c>
      <c r="T202" s="180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1" t="s">
        <v>215</v>
      </c>
      <c r="AT202" s="181" t="s">
        <v>120</v>
      </c>
      <c r="AU202" s="181" t="s">
        <v>126</v>
      </c>
      <c r="AY202" s="18" t="s">
        <v>117</v>
      </c>
      <c r="BE202" s="182">
        <f>IF(N202="základní",J202,0)</f>
        <v>0</v>
      </c>
      <c r="BF202" s="182">
        <f>IF(N202="snížená",J202,0)</f>
        <v>0</v>
      </c>
      <c r="BG202" s="182">
        <f>IF(N202="zákl. přenesená",J202,0)</f>
        <v>0</v>
      </c>
      <c r="BH202" s="182">
        <f>IF(N202="sníž. přenesená",J202,0)</f>
        <v>0</v>
      </c>
      <c r="BI202" s="182">
        <f>IF(N202="nulová",J202,0)</f>
        <v>0</v>
      </c>
      <c r="BJ202" s="18" t="s">
        <v>126</v>
      </c>
      <c r="BK202" s="182">
        <f>ROUND(I202*H202,2)</f>
        <v>0</v>
      </c>
      <c r="BL202" s="18" t="s">
        <v>215</v>
      </c>
      <c r="BM202" s="181" t="s">
        <v>395</v>
      </c>
    </row>
    <row r="203" spans="1:65" s="2" customFormat="1" ht="11.25">
      <c r="A203" s="35"/>
      <c r="B203" s="36"/>
      <c r="C203" s="37"/>
      <c r="D203" s="183" t="s">
        <v>128</v>
      </c>
      <c r="E203" s="37"/>
      <c r="F203" s="184" t="s">
        <v>396</v>
      </c>
      <c r="G203" s="37"/>
      <c r="H203" s="37"/>
      <c r="I203" s="185"/>
      <c r="J203" s="37"/>
      <c r="K203" s="37"/>
      <c r="L203" s="40"/>
      <c r="M203" s="186"/>
      <c r="N203" s="187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128</v>
      </c>
      <c r="AU203" s="18" t="s">
        <v>126</v>
      </c>
    </row>
    <row r="204" spans="1:65" s="12" customFormat="1" ht="22.9" customHeight="1">
      <c r="B204" s="154"/>
      <c r="C204" s="155"/>
      <c r="D204" s="156" t="s">
        <v>68</v>
      </c>
      <c r="E204" s="168" t="s">
        <v>397</v>
      </c>
      <c r="F204" s="168" t="s">
        <v>398</v>
      </c>
      <c r="G204" s="155"/>
      <c r="H204" s="155"/>
      <c r="I204" s="158"/>
      <c r="J204" s="169">
        <f>BK204</f>
        <v>0</v>
      </c>
      <c r="K204" s="155"/>
      <c r="L204" s="160"/>
      <c r="M204" s="161"/>
      <c r="N204" s="162"/>
      <c r="O204" s="162"/>
      <c r="P204" s="163">
        <f>SUM(P205:P222)</f>
        <v>0</v>
      </c>
      <c r="Q204" s="162"/>
      <c r="R204" s="163">
        <f>SUM(R205:R222)</f>
        <v>0.20119999999999999</v>
      </c>
      <c r="S204" s="162"/>
      <c r="T204" s="164">
        <f>SUM(T205:T222)</f>
        <v>0</v>
      </c>
      <c r="AR204" s="165" t="s">
        <v>126</v>
      </c>
      <c r="AT204" s="166" t="s">
        <v>68</v>
      </c>
      <c r="AU204" s="166" t="s">
        <v>77</v>
      </c>
      <c r="AY204" s="165" t="s">
        <v>117</v>
      </c>
      <c r="BK204" s="167">
        <f>SUM(BK205:BK222)</f>
        <v>0</v>
      </c>
    </row>
    <row r="205" spans="1:65" s="2" customFormat="1" ht="37.9" customHeight="1">
      <c r="A205" s="35"/>
      <c r="B205" s="36"/>
      <c r="C205" s="170" t="s">
        <v>399</v>
      </c>
      <c r="D205" s="170" t="s">
        <v>120</v>
      </c>
      <c r="E205" s="171" t="s">
        <v>400</v>
      </c>
      <c r="F205" s="172" t="s">
        <v>401</v>
      </c>
      <c r="G205" s="173" t="s">
        <v>141</v>
      </c>
      <c r="H205" s="174">
        <v>8</v>
      </c>
      <c r="I205" s="175"/>
      <c r="J205" s="176">
        <f>ROUND(I205*H205,2)</f>
        <v>0</v>
      </c>
      <c r="K205" s="172" t="s">
        <v>124</v>
      </c>
      <c r="L205" s="40"/>
      <c r="M205" s="177" t="s">
        <v>19</v>
      </c>
      <c r="N205" s="178" t="s">
        <v>41</v>
      </c>
      <c r="O205" s="65"/>
      <c r="P205" s="179">
        <f>O205*H205</f>
        <v>0</v>
      </c>
      <c r="Q205" s="179">
        <v>0</v>
      </c>
      <c r="R205" s="179">
        <f>Q205*H205</f>
        <v>0</v>
      </c>
      <c r="S205" s="179">
        <v>0</v>
      </c>
      <c r="T205" s="180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1" t="s">
        <v>215</v>
      </c>
      <c r="AT205" s="181" t="s">
        <v>120</v>
      </c>
      <c r="AU205" s="181" t="s">
        <v>126</v>
      </c>
      <c r="AY205" s="18" t="s">
        <v>117</v>
      </c>
      <c r="BE205" s="182">
        <f>IF(N205="základní",J205,0)</f>
        <v>0</v>
      </c>
      <c r="BF205" s="182">
        <f>IF(N205="snížená",J205,0)</f>
        <v>0</v>
      </c>
      <c r="BG205" s="182">
        <f>IF(N205="zákl. přenesená",J205,0)</f>
        <v>0</v>
      </c>
      <c r="BH205" s="182">
        <f>IF(N205="sníž. přenesená",J205,0)</f>
        <v>0</v>
      </c>
      <c r="BI205" s="182">
        <f>IF(N205="nulová",J205,0)</f>
        <v>0</v>
      </c>
      <c r="BJ205" s="18" t="s">
        <v>126</v>
      </c>
      <c r="BK205" s="182">
        <f>ROUND(I205*H205,2)</f>
        <v>0</v>
      </c>
      <c r="BL205" s="18" t="s">
        <v>215</v>
      </c>
      <c r="BM205" s="181" t="s">
        <v>402</v>
      </c>
    </row>
    <row r="206" spans="1:65" s="2" customFormat="1" ht="11.25">
      <c r="A206" s="35"/>
      <c r="B206" s="36"/>
      <c r="C206" s="37"/>
      <c r="D206" s="183" t="s">
        <v>128</v>
      </c>
      <c r="E206" s="37"/>
      <c r="F206" s="184" t="s">
        <v>403</v>
      </c>
      <c r="G206" s="37"/>
      <c r="H206" s="37"/>
      <c r="I206" s="185"/>
      <c r="J206" s="37"/>
      <c r="K206" s="37"/>
      <c r="L206" s="40"/>
      <c r="M206" s="186"/>
      <c r="N206" s="187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128</v>
      </c>
      <c r="AU206" s="18" t="s">
        <v>126</v>
      </c>
    </row>
    <row r="207" spans="1:65" s="2" customFormat="1" ht="33" customHeight="1">
      <c r="A207" s="35"/>
      <c r="B207" s="36"/>
      <c r="C207" s="211" t="s">
        <v>404</v>
      </c>
      <c r="D207" s="211" t="s">
        <v>148</v>
      </c>
      <c r="E207" s="212" t="s">
        <v>405</v>
      </c>
      <c r="F207" s="213" t="s">
        <v>406</v>
      </c>
      <c r="G207" s="214" t="s">
        <v>141</v>
      </c>
      <c r="H207" s="215">
        <v>2</v>
      </c>
      <c r="I207" s="216"/>
      <c r="J207" s="217">
        <f>ROUND(I207*H207,2)</f>
        <v>0</v>
      </c>
      <c r="K207" s="213" t="s">
        <v>124</v>
      </c>
      <c r="L207" s="218"/>
      <c r="M207" s="219" t="s">
        <v>19</v>
      </c>
      <c r="N207" s="220" t="s">
        <v>41</v>
      </c>
      <c r="O207" s="65"/>
      <c r="P207" s="179">
        <f>O207*H207</f>
        <v>0</v>
      </c>
      <c r="Q207" s="179">
        <v>1.6199999999999999E-2</v>
      </c>
      <c r="R207" s="179">
        <f>Q207*H207</f>
        <v>3.2399999999999998E-2</v>
      </c>
      <c r="S207" s="179">
        <v>0</v>
      </c>
      <c r="T207" s="180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1" t="s">
        <v>223</v>
      </c>
      <c r="AT207" s="181" t="s">
        <v>148</v>
      </c>
      <c r="AU207" s="181" t="s">
        <v>126</v>
      </c>
      <c r="AY207" s="18" t="s">
        <v>117</v>
      </c>
      <c r="BE207" s="182">
        <f>IF(N207="základní",J207,0)</f>
        <v>0</v>
      </c>
      <c r="BF207" s="182">
        <f>IF(N207="snížená",J207,0)</f>
        <v>0</v>
      </c>
      <c r="BG207" s="182">
        <f>IF(N207="zákl. přenesená",J207,0)</f>
        <v>0</v>
      </c>
      <c r="BH207" s="182">
        <f>IF(N207="sníž. přenesená",J207,0)</f>
        <v>0</v>
      </c>
      <c r="BI207" s="182">
        <f>IF(N207="nulová",J207,0)</f>
        <v>0</v>
      </c>
      <c r="BJ207" s="18" t="s">
        <v>126</v>
      </c>
      <c r="BK207" s="182">
        <f>ROUND(I207*H207,2)</f>
        <v>0</v>
      </c>
      <c r="BL207" s="18" t="s">
        <v>215</v>
      </c>
      <c r="BM207" s="181" t="s">
        <v>407</v>
      </c>
    </row>
    <row r="208" spans="1:65" s="2" customFormat="1" ht="33" customHeight="1">
      <c r="A208" s="35"/>
      <c r="B208" s="36"/>
      <c r="C208" s="211" t="s">
        <v>408</v>
      </c>
      <c r="D208" s="211" t="s">
        <v>148</v>
      </c>
      <c r="E208" s="212" t="s">
        <v>409</v>
      </c>
      <c r="F208" s="213" t="s">
        <v>410</v>
      </c>
      <c r="G208" s="214" t="s">
        <v>141</v>
      </c>
      <c r="H208" s="215">
        <v>6</v>
      </c>
      <c r="I208" s="216"/>
      <c r="J208" s="217">
        <f>ROUND(I208*H208,2)</f>
        <v>0</v>
      </c>
      <c r="K208" s="213" t="s">
        <v>124</v>
      </c>
      <c r="L208" s="218"/>
      <c r="M208" s="219" t="s">
        <v>19</v>
      </c>
      <c r="N208" s="220" t="s">
        <v>41</v>
      </c>
      <c r="O208" s="65"/>
      <c r="P208" s="179">
        <f>O208*H208</f>
        <v>0</v>
      </c>
      <c r="Q208" s="179">
        <v>2.1600000000000001E-2</v>
      </c>
      <c r="R208" s="179">
        <f>Q208*H208</f>
        <v>0.12959999999999999</v>
      </c>
      <c r="S208" s="179">
        <v>0</v>
      </c>
      <c r="T208" s="180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1" t="s">
        <v>223</v>
      </c>
      <c r="AT208" s="181" t="s">
        <v>148</v>
      </c>
      <c r="AU208" s="181" t="s">
        <v>126</v>
      </c>
      <c r="AY208" s="18" t="s">
        <v>117</v>
      </c>
      <c r="BE208" s="182">
        <f>IF(N208="základní",J208,0)</f>
        <v>0</v>
      </c>
      <c r="BF208" s="182">
        <f>IF(N208="snížená",J208,0)</f>
        <v>0</v>
      </c>
      <c r="BG208" s="182">
        <f>IF(N208="zákl. přenesená",J208,0)</f>
        <v>0</v>
      </c>
      <c r="BH208" s="182">
        <f>IF(N208="sníž. přenesená",J208,0)</f>
        <v>0</v>
      </c>
      <c r="BI208" s="182">
        <f>IF(N208="nulová",J208,0)</f>
        <v>0</v>
      </c>
      <c r="BJ208" s="18" t="s">
        <v>126</v>
      </c>
      <c r="BK208" s="182">
        <f>ROUND(I208*H208,2)</f>
        <v>0</v>
      </c>
      <c r="BL208" s="18" t="s">
        <v>215</v>
      </c>
      <c r="BM208" s="181" t="s">
        <v>411</v>
      </c>
    </row>
    <row r="209" spans="1:65" s="2" customFormat="1" ht="24.2" customHeight="1">
      <c r="A209" s="35"/>
      <c r="B209" s="36"/>
      <c r="C209" s="170" t="s">
        <v>412</v>
      </c>
      <c r="D209" s="170" t="s">
        <v>120</v>
      </c>
      <c r="E209" s="171" t="s">
        <v>413</v>
      </c>
      <c r="F209" s="172" t="s">
        <v>414</v>
      </c>
      <c r="G209" s="173" t="s">
        <v>141</v>
      </c>
      <c r="H209" s="174">
        <v>8</v>
      </c>
      <c r="I209" s="175"/>
      <c r="J209" s="176">
        <f>ROUND(I209*H209,2)</f>
        <v>0</v>
      </c>
      <c r="K209" s="172" t="s">
        <v>124</v>
      </c>
      <c r="L209" s="40"/>
      <c r="M209" s="177" t="s">
        <v>19</v>
      </c>
      <c r="N209" s="178" t="s">
        <v>41</v>
      </c>
      <c r="O209" s="65"/>
      <c r="P209" s="179">
        <f>O209*H209</f>
        <v>0</v>
      </c>
      <c r="Q209" s="179">
        <v>0</v>
      </c>
      <c r="R209" s="179">
        <f>Q209*H209</f>
        <v>0</v>
      </c>
      <c r="S209" s="179">
        <v>0</v>
      </c>
      <c r="T209" s="180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1" t="s">
        <v>215</v>
      </c>
      <c r="AT209" s="181" t="s">
        <v>120</v>
      </c>
      <c r="AU209" s="181" t="s">
        <v>126</v>
      </c>
      <c r="AY209" s="18" t="s">
        <v>117</v>
      </c>
      <c r="BE209" s="182">
        <f>IF(N209="základní",J209,0)</f>
        <v>0</v>
      </c>
      <c r="BF209" s="182">
        <f>IF(N209="snížená",J209,0)</f>
        <v>0</v>
      </c>
      <c r="BG209" s="182">
        <f>IF(N209="zákl. přenesená",J209,0)</f>
        <v>0</v>
      </c>
      <c r="BH209" s="182">
        <f>IF(N209="sníž. přenesená",J209,0)</f>
        <v>0</v>
      </c>
      <c r="BI209" s="182">
        <f>IF(N209="nulová",J209,0)</f>
        <v>0</v>
      </c>
      <c r="BJ209" s="18" t="s">
        <v>126</v>
      </c>
      <c r="BK209" s="182">
        <f>ROUND(I209*H209,2)</f>
        <v>0</v>
      </c>
      <c r="BL209" s="18" t="s">
        <v>215</v>
      </c>
      <c r="BM209" s="181" t="s">
        <v>415</v>
      </c>
    </row>
    <row r="210" spans="1:65" s="2" customFormat="1" ht="11.25">
      <c r="A210" s="35"/>
      <c r="B210" s="36"/>
      <c r="C210" s="37"/>
      <c r="D210" s="183" t="s">
        <v>128</v>
      </c>
      <c r="E210" s="37"/>
      <c r="F210" s="184" t="s">
        <v>416</v>
      </c>
      <c r="G210" s="37"/>
      <c r="H210" s="37"/>
      <c r="I210" s="185"/>
      <c r="J210" s="37"/>
      <c r="K210" s="37"/>
      <c r="L210" s="40"/>
      <c r="M210" s="186"/>
      <c r="N210" s="187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128</v>
      </c>
      <c r="AU210" s="18" t="s">
        <v>126</v>
      </c>
    </row>
    <row r="211" spans="1:65" s="2" customFormat="1" ht="16.5" customHeight="1">
      <c r="A211" s="35"/>
      <c r="B211" s="36"/>
      <c r="C211" s="211" t="s">
        <v>417</v>
      </c>
      <c r="D211" s="211" t="s">
        <v>148</v>
      </c>
      <c r="E211" s="212" t="s">
        <v>418</v>
      </c>
      <c r="F211" s="213" t="s">
        <v>419</v>
      </c>
      <c r="G211" s="214" t="s">
        <v>141</v>
      </c>
      <c r="H211" s="215">
        <v>8</v>
      </c>
      <c r="I211" s="216"/>
      <c r="J211" s="217">
        <f>ROUND(I211*H211,2)</f>
        <v>0</v>
      </c>
      <c r="K211" s="213" t="s">
        <v>124</v>
      </c>
      <c r="L211" s="218"/>
      <c r="M211" s="219" t="s">
        <v>19</v>
      </c>
      <c r="N211" s="220" t="s">
        <v>41</v>
      </c>
      <c r="O211" s="65"/>
      <c r="P211" s="179">
        <f>O211*H211</f>
        <v>0</v>
      </c>
      <c r="Q211" s="179">
        <v>2.3999999999999998E-3</v>
      </c>
      <c r="R211" s="179">
        <f>Q211*H211</f>
        <v>1.9199999999999998E-2</v>
      </c>
      <c r="S211" s="179">
        <v>0</v>
      </c>
      <c r="T211" s="180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1" t="s">
        <v>223</v>
      </c>
      <c r="AT211" s="181" t="s">
        <v>148</v>
      </c>
      <c r="AU211" s="181" t="s">
        <v>126</v>
      </c>
      <c r="AY211" s="18" t="s">
        <v>117</v>
      </c>
      <c r="BE211" s="182">
        <f>IF(N211="základní",J211,0)</f>
        <v>0</v>
      </c>
      <c r="BF211" s="182">
        <f>IF(N211="snížená",J211,0)</f>
        <v>0</v>
      </c>
      <c r="BG211" s="182">
        <f>IF(N211="zákl. přenesená",J211,0)</f>
        <v>0</v>
      </c>
      <c r="BH211" s="182">
        <f>IF(N211="sníž. přenesená",J211,0)</f>
        <v>0</v>
      </c>
      <c r="BI211" s="182">
        <f>IF(N211="nulová",J211,0)</f>
        <v>0</v>
      </c>
      <c r="BJ211" s="18" t="s">
        <v>126</v>
      </c>
      <c r="BK211" s="182">
        <f>ROUND(I211*H211,2)</f>
        <v>0</v>
      </c>
      <c r="BL211" s="18" t="s">
        <v>215</v>
      </c>
      <c r="BM211" s="181" t="s">
        <v>420</v>
      </c>
    </row>
    <row r="212" spans="1:65" s="2" customFormat="1" ht="24.2" customHeight="1">
      <c r="A212" s="35"/>
      <c r="B212" s="36"/>
      <c r="C212" s="170" t="s">
        <v>421</v>
      </c>
      <c r="D212" s="170" t="s">
        <v>120</v>
      </c>
      <c r="E212" s="171" t="s">
        <v>422</v>
      </c>
      <c r="F212" s="172" t="s">
        <v>423</v>
      </c>
      <c r="G212" s="173" t="s">
        <v>141</v>
      </c>
      <c r="H212" s="174">
        <v>8</v>
      </c>
      <c r="I212" s="175"/>
      <c r="J212" s="176">
        <f>ROUND(I212*H212,2)</f>
        <v>0</v>
      </c>
      <c r="K212" s="172" t="s">
        <v>124</v>
      </c>
      <c r="L212" s="40"/>
      <c r="M212" s="177" t="s">
        <v>19</v>
      </c>
      <c r="N212" s="178" t="s">
        <v>41</v>
      </c>
      <c r="O212" s="65"/>
      <c r="P212" s="179">
        <f>O212*H212</f>
        <v>0</v>
      </c>
      <c r="Q212" s="179">
        <v>0</v>
      </c>
      <c r="R212" s="179">
        <f>Q212*H212</f>
        <v>0</v>
      </c>
      <c r="S212" s="179">
        <v>0</v>
      </c>
      <c r="T212" s="180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1" t="s">
        <v>215</v>
      </c>
      <c r="AT212" s="181" t="s">
        <v>120</v>
      </c>
      <c r="AU212" s="181" t="s">
        <v>126</v>
      </c>
      <c r="AY212" s="18" t="s">
        <v>117</v>
      </c>
      <c r="BE212" s="182">
        <f>IF(N212="základní",J212,0)</f>
        <v>0</v>
      </c>
      <c r="BF212" s="182">
        <f>IF(N212="snížená",J212,0)</f>
        <v>0</v>
      </c>
      <c r="BG212" s="182">
        <f>IF(N212="zákl. přenesená",J212,0)</f>
        <v>0</v>
      </c>
      <c r="BH212" s="182">
        <f>IF(N212="sníž. přenesená",J212,0)</f>
        <v>0</v>
      </c>
      <c r="BI212" s="182">
        <f>IF(N212="nulová",J212,0)</f>
        <v>0</v>
      </c>
      <c r="BJ212" s="18" t="s">
        <v>126</v>
      </c>
      <c r="BK212" s="182">
        <f>ROUND(I212*H212,2)</f>
        <v>0</v>
      </c>
      <c r="BL212" s="18" t="s">
        <v>215</v>
      </c>
      <c r="BM212" s="181" t="s">
        <v>424</v>
      </c>
    </row>
    <row r="213" spans="1:65" s="2" customFormat="1" ht="11.25">
      <c r="A213" s="35"/>
      <c r="B213" s="36"/>
      <c r="C213" s="37"/>
      <c r="D213" s="183" t="s">
        <v>128</v>
      </c>
      <c r="E213" s="37"/>
      <c r="F213" s="184" t="s">
        <v>425</v>
      </c>
      <c r="G213" s="37"/>
      <c r="H213" s="37"/>
      <c r="I213" s="185"/>
      <c r="J213" s="37"/>
      <c r="K213" s="37"/>
      <c r="L213" s="40"/>
      <c r="M213" s="186"/>
      <c r="N213" s="187"/>
      <c r="O213" s="65"/>
      <c r="P213" s="65"/>
      <c r="Q213" s="65"/>
      <c r="R213" s="65"/>
      <c r="S213" s="65"/>
      <c r="T213" s="66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128</v>
      </c>
      <c r="AU213" s="18" t="s">
        <v>126</v>
      </c>
    </row>
    <row r="214" spans="1:65" s="2" customFormat="1" ht="16.5" customHeight="1">
      <c r="A214" s="35"/>
      <c r="B214" s="36"/>
      <c r="C214" s="211" t="s">
        <v>426</v>
      </c>
      <c r="D214" s="211" t="s">
        <v>148</v>
      </c>
      <c r="E214" s="212" t="s">
        <v>427</v>
      </c>
      <c r="F214" s="213" t="s">
        <v>428</v>
      </c>
      <c r="G214" s="214" t="s">
        <v>141</v>
      </c>
      <c r="H214" s="215">
        <v>8</v>
      </c>
      <c r="I214" s="216"/>
      <c r="J214" s="217">
        <f>ROUND(I214*H214,2)</f>
        <v>0</v>
      </c>
      <c r="K214" s="213" t="s">
        <v>124</v>
      </c>
      <c r="L214" s="218"/>
      <c r="M214" s="219" t="s">
        <v>19</v>
      </c>
      <c r="N214" s="220" t="s">
        <v>41</v>
      </c>
      <c r="O214" s="65"/>
      <c r="P214" s="179">
        <f>O214*H214</f>
        <v>0</v>
      </c>
      <c r="Q214" s="179">
        <v>2.2000000000000001E-3</v>
      </c>
      <c r="R214" s="179">
        <f>Q214*H214</f>
        <v>1.7600000000000001E-2</v>
      </c>
      <c r="S214" s="179">
        <v>0</v>
      </c>
      <c r="T214" s="180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1" t="s">
        <v>223</v>
      </c>
      <c r="AT214" s="181" t="s">
        <v>148</v>
      </c>
      <c r="AU214" s="181" t="s">
        <v>126</v>
      </c>
      <c r="AY214" s="18" t="s">
        <v>117</v>
      </c>
      <c r="BE214" s="182">
        <f>IF(N214="základní",J214,0)</f>
        <v>0</v>
      </c>
      <c r="BF214" s="182">
        <f>IF(N214="snížená",J214,0)</f>
        <v>0</v>
      </c>
      <c r="BG214" s="182">
        <f>IF(N214="zákl. přenesená",J214,0)</f>
        <v>0</v>
      </c>
      <c r="BH214" s="182">
        <f>IF(N214="sníž. přenesená",J214,0)</f>
        <v>0</v>
      </c>
      <c r="BI214" s="182">
        <f>IF(N214="nulová",J214,0)</f>
        <v>0</v>
      </c>
      <c r="BJ214" s="18" t="s">
        <v>126</v>
      </c>
      <c r="BK214" s="182">
        <f>ROUND(I214*H214,2)</f>
        <v>0</v>
      </c>
      <c r="BL214" s="18" t="s">
        <v>215</v>
      </c>
      <c r="BM214" s="181" t="s">
        <v>429</v>
      </c>
    </row>
    <row r="215" spans="1:65" s="2" customFormat="1" ht="24.2" customHeight="1">
      <c r="A215" s="35"/>
      <c r="B215" s="36"/>
      <c r="C215" s="170" t="s">
        <v>430</v>
      </c>
      <c r="D215" s="170" t="s">
        <v>120</v>
      </c>
      <c r="E215" s="171" t="s">
        <v>431</v>
      </c>
      <c r="F215" s="172" t="s">
        <v>432</v>
      </c>
      <c r="G215" s="173" t="s">
        <v>141</v>
      </c>
      <c r="H215" s="174">
        <v>8</v>
      </c>
      <c r="I215" s="175"/>
      <c r="J215" s="176">
        <f>ROUND(I215*H215,2)</f>
        <v>0</v>
      </c>
      <c r="K215" s="172" t="s">
        <v>124</v>
      </c>
      <c r="L215" s="40"/>
      <c r="M215" s="177" t="s">
        <v>19</v>
      </c>
      <c r="N215" s="178" t="s">
        <v>41</v>
      </c>
      <c r="O215" s="65"/>
      <c r="P215" s="179">
        <f>O215*H215</f>
        <v>0</v>
      </c>
      <c r="Q215" s="179">
        <v>0</v>
      </c>
      <c r="R215" s="179">
        <f>Q215*H215</f>
        <v>0</v>
      </c>
      <c r="S215" s="179">
        <v>0</v>
      </c>
      <c r="T215" s="180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1" t="s">
        <v>215</v>
      </c>
      <c r="AT215" s="181" t="s">
        <v>120</v>
      </c>
      <c r="AU215" s="181" t="s">
        <v>126</v>
      </c>
      <c r="AY215" s="18" t="s">
        <v>117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18" t="s">
        <v>126</v>
      </c>
      <c r="BK215" s="182">
        <f>ROUND(I215*H215,2)</f>
        <v>0</v>
      </c>
      <c r="BL215" s="18" t="s">
        <v>215</v>
      </c>
      <c r="BM215" s="181" t="s">
        <v>433</v>
      </c>
    </row>
    <row r="216" spans="1:65" s="2" customFormat="1" ht="11.25">
      <c r="A216" s="35"/>
      <c r="B216" s="36"/>
      <c r="C216" s="37"/>
      <c r="D216" s="183" t="s">
        <v>128</v>
      </c>
      <c r="E216" s="37"/>
      <c r="F216" s="184" t="s">
        <v>434</v>
      </c>
      <c r="G216" s="37"/>
      <c r="H216" s="37"/>
      <c r="I216" s="185"/>
      <c r="J216" s="37"/>
      <c r="K216" s="37"/>
      <c r="L216" s="40"/>
      <c r="M216" s="186"/>
      <c r="N216" s="187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128</v>
      </c>
      <c r="AU216" s="18" t="s">
        <v>126</v>
      </c>
    </row>
    <row r="217" spans="1:65" s="2" customFormat="1" ht="16.5" customHeight="1">
      <c r="A217" s="35"/>
      <c r="B217" s="36"/>
      <c r="C217" s="211" t="s">
        <v>435</v>
      </c>
      <c r="D217" s="211" t="s">
        <v>148</v>
      </c>
      <c r="E217" s="212" t="s">
        <v>436</v>
      </c>
      <c r="F217" s="213" t="s">
        <v>437</v>
      </c>
      <c r="G217" s="214" t="s">
        <v>141</v>
      </c>
      <c r="H217" s="215">
        <v>8</v>
      </c>
      <c r="I217" s="216"/>
      <c r="J217" s="217">
        <f>ROUND(I217*H217,2)</f>
        <v>0</v>
      </c>
      <c r="K217" s="213" t="s">
        <v>124</v>
      </c>
      <c r="L217" s="218"/>
      <c r="M217" s="219" t="s">
        <v>19</v>
      </c>
      <c r="N217" s="220" t="s">
        <v>41</v>
      </c>
      <c r="O217" s="65"/>
      <c r="P217" s="179">
        <f>O217*H217</f>
        <v>0</v>
      </c>
      <c r="Q217" s="179">
        <v>1.4999999999999999E-4</v>
      </c>
      <c r="R217" s="179">
        <f>Q217*H217</f>
        <v>1.1999999999999999E-3</v>
      </c>
      <c r="S217" s="179">
        <v>0</v>
      </c>
      <c r="T217" s="180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1" t="s">
        <v>223</v>
      </c>
      <c r="AT217" s="181" t="s">
        <v>148</v>
      </c>
      <c r="AU217" s="181" t="s">
        <v>126</v>
      </c>
      <c r="AY217" s="18" t="s">
        <v>117</v>
      </c>
      <c r="BE217" s="182">
        <f>IF(N217="základní",J217,0)</f>
        <v>0</v>
      </c>
      <c r="BF217" s="182">
        <f>IF(N217="snížená",J217,0)</f>
        <v>0</v>
      </c>
      <c r="BG217" s="182">
        <f>IF(N217="zákl. přenesená",J217,0)</f>
        <v>0</v>
      </c>
      <c r="BH217" s="182">
        <f>IF(N217="sníž. přenesená",J217,0)</f>
        <v>0</v>
      </c>
      <c r="BI217" s="182">
        <f>IF(N217="nulová",J217,0)</f>
        <v>0</v>
      </c>
      <c r="BJ217" s="18" t="s">
        <v>126</v>
      </c>
      <c r="BK217" s="182">
        <f>ROUND(I217*H217,2)</f>
        <v>0</v>
      </c>
      <c r="BL217" s="18" t="s">
        <v>215</v>
      </c>
      <c r="BM217" s="181" t="s">
        <v>438</v>
      </c>
    </row>
    <row r="218" spans="1:65" s="2" customFormat="1" ht="24.2" customHeight="1">
      <c r="A218" s="35"/>
      <c r="B218" s="36"/>
      <c r="C218" s="170" t="s">
        <v>439</v>
      </c>
      <c r="D218" s="170" t="s">
        <v>120</v>
      </c>
      <c r="E218" s="171" t="s">
        <v>440</v>
      </c>
      <c r="F218" s="172" t="s">
        <v>441</v>
      </c>
      <c r="G218" s="173" t="s">
        <v>141</v>
      </c>
      <c r="H218" s="174">
        <v>8</v>
      </c>
      <c r="I218" s="175"/>
      <c r="J218" s="176">
        <f>ROUND(I218*H218,2)</f>
        <v>0</v>
      </c>
      <c r="K218" s="172" t="s">
        <v>124</v>
      </c>
      <c r="L218" s="40"/>
      <c r="M218" s="177" t="s">
        <v>19</v>
      </c>
      <c r="N218" s="178" t="s">
        <v>41</v>
      </c>
      <c r="O218" s="65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1" t="s">
        <v>215</v>
      </c>
      <c r="AT218" s="181" t="s">
        <v>120</v>
      </c>
      <c r="AU218" s="181" t="s">
        <v>126</v>
      </c>
      <c r="AY218" s="18" t="s">
        <v>117</v>
      </c>
      <c r="BE218" s="182">
        <f>IF(N218="základní",J218,0)</f>
        <v>0</v>
      </c>
      <c r="BF218" s="182">
        <f>IF(N218="snížená",J218,0)</f>
        <v>0</v>
      </c>
      <c r="BG218" s="182">
        <f>IF(N218="zákl. přenesená",J218,0)</f>
        <v>0</v>
      </c>
      <c r="BH218" s="182">
        <f>IF(N218="sníž. přenesená",J218,0)</f>
        <v>0</v>
      </c>
      <c r="BI218" s="182">
        <f>IF(N218="nulová",J218,0)</f>
        <v>0</v>
      </c>
      <c r="BJ218" s="18" t="s">
        <v>126</v>
      </c>
      <c r="BK218" s="182">
        <f>ROUND(I218*H218,2)</f>
        <v>0</v>
      </c>
      <c r="BL218" s="18" t="s">
        <v>215</v>
      </c>
      <c r="BM218" s="181" t="s">
        <v>442</v>
      </c>
    </row>
    <row r="219" spans="1:65" s="2" customFormat="1" ht="11.25">
      <c r="A219" s="35"/>
      <c r="B219" s="36"/>
      <c r="C219" s="37"/>
      <c r="D219" s="183" t="s">
        <v>128</v>
      </c>
      <c r="E219" s="37"/>
      <c r="F219" s="184" t="s">
        <v>443</v>
      </c>
      <c r="G219" s="37"/>
      <c r="H219" s="37"/>
      <c r="I219" s="185"/>
      <c r="J219" s="37"/>
      <c r="K219" s="37"/>
      <c r="L219" s="40"/>
      <c r="M219" s="186"/>
      <c r="N219" s="187"/>
      <c r="O219" s="65"/>
      <c r="P219" s="65"/>
      <c r="Q219" s="65"/>
      <c r="R219" s="65"/>
      <c r="S219" s="65"/>
      <c r="T219" s="66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128</v>
      </c>
      <c r="AU219" s="18" t="s">
        <v>126</v>
      </c>
    </row>
    <row r="220" spans="1:65" s="2" customFormat="1" ht="16.5" customHeight="1">
      <c r="A220" s="35"/>
      <c r="B220" s="36"/>
      <c r="C220" s="211" t="s">
        <v>444</v>
      </c>
      <c r="D220" s="211" t="s">
        <v>148</v>
      </c>
      <c r="E220" s="212" t="s">
        <v>445</v>
      </c>
      <c r="F220" s="213" t="s">
        <v>446</v>
      </c>
      <c r="G220" s="214" t="s">
        <v>141</v>
      </c>
      <c r="H220" s="215">
        <v>8</v>
      </c>
      <c r="I220" s="216"/>
      <c r="J220" s="217">
        <f>ROUND(I220*H220,2)</f>
        <v>0</v>
      </c>
      <c r="K220" s="213" t="s">
        <v>124</v>
      </c>
      <c r="L220" s="218"/>
      <c r="M220" s="219" t="s">
        <v>19</v>
      </c>
      <c r="N220" s="220" t="s">
        <v>41</v>
      </c>
      <c r="O220" s="65"/>
      <c r="P220" s="179">
        <f>O220*H220</f>
        <v>0</v>
      </c>
      <c r="Q220" s="179">
        <v>1.4999999999999999E-4</v>
      </c>
      <c r="R220" s="179">
        <f>Q220*H220</f>
        <v>1.1999999999999999E-3</v>
      </c>
      <c r="S220" s="179">
        <v>0</v>
      </c>
      <c r="T220" s="180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1" t="s">
        <v>223</v>
      </c>
      <c r="AT220" s="181" t="s">
        <v>148</v>
      </c>
      <c r="AU220" s="181" t="s">
        <v>126</v>
      </c>
      <c r="AY220" s="18" t="s">
        <v>117</v>
      </c>
      <c r="BE220" s="182">
        <f>IF(N220="základní",J220,0)</f>
        <v>0</v>
      </c>
      <c r="BF220" s="182">
        <f>IF(N220="snížená",J220,0)</f>
        <v>0</v>
      </c>
      <c r="BG220" s="182">
        <f>IF(N220="zákl. přenesená",J220,0)</f>
        <v>0</v>
      </c>
      <c r="BH220" s="182">
        <f>IF(N220="sníž. přenesená",J220,0)</f>
        <v>0</v>
      </c>
      <c r="BI220" s="182">
        <f>IF(N220="nulová",J220,0)</f>
        <v>0</v>
      </c>
      <c r="BJ220" s="18" t="s">
        <v>126</v>
      </c>
      <c r="BK220" s="182">
        <f>ROUND(I220*H220,2)</f>
        <v>0</v>
      </c>
      <c r="BL220" s="18" t="s">
        <v>215</v>
      </c>
      <c r="BM220" s="181" t="s">
        <v>447</v>
      </c>
    </row>
    <row r="221" spans="1:65" s="2" customFormat="1" ht="55.5" customHeight="1">
      <c r="A221" s="35"/>
      <c r="B221" s="36"/>
      <c r="C221" s="170" t="s">
        <v>448</v>
      </c>
      <c r="D221" s="170" t="s">
        <v>120</v>
      </c>
      <c r="E221" s="171" t="s">
        <v>449</v>
      </c>
      <c r="F221" s="172" t="s">
        <v>450</v>
      </c>
      <c r="G221" s="173" t="s">
        <v>186</v>
      </c>
      <c r="H221" s="174">
        <v>0.20100000000000001</v>
      </c>
      <c r="I221" s="175"/>
      <c r="J221" s="176">
        <f>ROUND(I221*H221,2)</f>
        <v>0</v>
      </c>
      <c r="K221" s="172" t="s">
        <v>124</v>
      </c>
      <c r="L221" s="40"/>
      <c r="M221" s="177" t="s">
        <v>19</v>
      </c>
      <c r="N221" s="178" t="s">
        <v>41</v>
      </c>
      <c r="O221" s="65"/>
      <c r="P221" s="179">
        <f>O221*H221</f>
        <v>0</v>
      </c>
      <c r="Q221" s="179">
        <v>0</v>
      </c>
      <c r="R221" s="179">
        <f>Q221*H221</f>
        <v>0</v>
      </c>
      <c r="S221" s="179">
        <v>0</v>
      </c>
      <c r="T221" s="180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1" t="s">
        <v>215</v>
      </c>
      <c r="AT221" s="181" t="s">
        <v>120</v>
      </c>
      <c r="AU221" s="181" t="s">
        <v>126</v>
      </c>
      <c r="AY221" s="18" t="s">
        <v>117</v>
      </c>
      <c r="BE221" s="182">
        <f>IF(N221="základní",J221,0)</f>
        <v>0</v>
      </c>
      <c r="BF221" s="182">
        <f>IF(N221="snížená",J221,0)</f>
        <v>0</v>
      </c>
      <c r="BG221" s="182">
        <f>IF(N221="zákl. přenesená",J221,0)</f>
        <v>0</v>
      </c>
      <c r="BH221" s="182">
        <f>IF(N221="sníž. přenesená",J221,0)</f>
        <v>0</v>
      </c>
      <c r="BI221" s="182">
        <f>IF(N221="nulová",J221,0)</f>
        <v>0</v>
      </c>
      <c r="BJ221" s="18" t="s">
        <v>126</v>
      </c>
      <c r="BK221" s="182">
        <f>ROUND(I221*H221,2)</f>
        <v>0</v>
      </c>
      <c r="BL221" s="18" t="s">
        <v>215</v>
      </c>
      <c r="BM221" s="181" t="s">
        <v>451</v>
      </c>
    </row>
    <row r="222" spans="1:65" s="2" customFormat="1" ht="11.25">
      <c r="A222" s="35"/>
      <c r="B222" s="36"/>
      <c r="C222" s="37"/>
      <c r="D222" s="183" t="s">
        <v>128</v>
      </c>
      <c r="E222" s="37"/>
      <c r="F222" s="184" t="s">
        <v>452</v>
      </c>
      <c r="G222" s="37"/>
      <c r="H222" s="37"/>
      <c r="I222" s="185"/>
      <c r="J222" s="37"/>
      <c r="K222" s="37"/>
      <c r="L222" s="40"/>
      <c r="M222" s="186"/>
      <c r="N222" s="187"/>
      <c r="O222" s="65"/>
      <c r="P222" s="65"/>
      <c r="Q222" s="65"/>
      <c r="R222" s="65"/>
      <c r="S222" s="65"/>
      <c r="T222" s="66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128</v>
      </c>
      <c r="AU222" s="18" t="s">
        <v>126</v>
      </c>
    </row>
    <row r="223" spans="1:65" s="12" customFormat="1" ht="22.9" customHeight="1">
      <c r="B223" s="154"/>
      <c r="C223" s="155"/>
      <c r="D223" s="156" t="s">
        <v>68</v>
      </c>
      <c r="E223" s="168" t="s">
        <v>453</v>
      </c>
      <c r="F223" s="168" t="s">
        <v>454</v>
      </c>
      <c r="G223" s="155"/>
      <c r="H223" s="155"/>
      <c r="I223" s="158"/>
      <c r="J223" s="169">
        <f>BK223</f>
        <v>0</v>
      </c>
      <c r="K223" s="155"/>
      <c r="L223" s="160"/>
      <c r="M223" s="161"/>
      <c r="N223" s="162"/>
      <c r="O223" s="162"/>
      <c r="P223" s="163">
        <f>SUM(P224:P230)</f>
        <v>0</v>
      </c>
      <c r="Q223" s="162"/>
      <c r="R223" s="163">
        <f>SUM(R224:R230)</f>
        <v>4.1051999999999998E-3</v>
      </c>
      <c r="S223" s="162"/>
      <c r="T223" s="164">
        <f>SUM(T224:T230)</f>
        <v>0</v>
      </c>
      <c r="AR223" s="165" t="s">
        <v>126</v>
      </c>
      <c r="AT223" s="166" t="s">
        <v>68</v>
      </c>
      <c r="AU223" s="166" t="s">
        <v>77</v>
      </c>
      <c r="AY223" s="165" t="s">
        <v>117</v>
      </c>
      <c r="BK223" s="167">
        <f>SUM(BK224:BK230)</f>
        <v>0</v>
      </c>
    </row>
    <row r="224" spans="1:65" s="2" customFormat="1" ht="37.9" customHeight="1">
      <c r="A224" s="35"/>
      <c r="B224" s="36"/>
      <c r="C224" s="170" t="s">
        <v>455</v>
      </c>
      <c r="D224" s="170" t="s">
        <v>120</v>
      </c>
      <c r="E224" s="171" t="s">
        <v>456</v>
      </c>
      <c r="F224" s="172" t="s">
        <v>457</v>
      </c>
      <c r="G224" s="173" t="s">
        <v>123</v>
      </c>
      <c r="H224" s="174">
        <v>12.44</v>
      </c>
      <c r="I224" s="175"/>
      <c r="J224" s="176">
        <f>ROUND(I224*H224,2)</f>
        <v>0</v>
      </c>
      <c r="K224" s="172" t="s">
        <v>124</v>
      </c>
      <c r="L224" s="40"/>
      <c r="M224" s="177" t="s">
        <v>19</v>
      </c>
      <c r="N224" s="178" t="s">
        <v>41</v>
      </c>
      <c r="O224" s="65"/>
      <c r="P224" s="179">
        <f>O224*H224</f>
        <v>0</v>
      </c>
      <c r="Q224" s="179">
        <v>6.9999999999999994E-5</v>
      </c>
      <c r="R224" s="179">
        <f>Q224*H224</f>
        <v>8.7079999999999992E-4</v>
      </c>
      <c r="S224" s="179">
        <v>0</v>
      </c>
      <c r="T224" s="180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1" t="s">
        <v>215</v>
      </c>
      <c r="AT224" s="181" t="s">
        <v>120</v>
      </c>
      <c r="AU224" s="181" t="s">
        <v>126</v>
      </c>
      <c r="AY224" s="18" t="s">
        <v>117</v>
      </c>
      <c r="BE224" s="182">
        <f>IF(N224="základní",J224,0)</f>
        <v>0</v>
      </c>
      <c r="BF224" s="182">
        <f>IF(N224="snížená",J224,0)</f>
        <v>0</v>
      </c>
      <c r="BG224" s="182">
        <f>IF(N224="zákl. přenesená",J224,0)</f>
        <v>0</v>
      </c>
      <c r="BH224" s="182">
        <f>IF(N224="sníž. přenesená",J224,0)</f>
        <v>0</v>
      </c>
      <c r="BI224" s="182">
        <f>IF(N224="nulová",J224,0)</f>
        <v>0</v>
      </c>
      <c r="BJ224" s="18" t="s">
        <v>126</v>
      </c>
      <c r="BK224" s="182">
        <f>ROUND(I224*H224,2)</f>
        <v>0</v>
      </c>
      <c r="BL224" s="18" t="s">
        <v>215</v>
      </c>
      <c r="BM224" s="181" t="s">
        <v>458</v>
      </c>
    </row>
    <row r="225" spans="1:65" s="2" customFormat="1" ht="11.25">
      <c r="A225" s="35"/>
      <c r="B225" s="36"/>
      <c r="C225" s="37"/>
      <c r="D225" s="183" t="s">
        <v>128</v>
      </c>
      <c r="E225" s="37"/>
      <c r="F225" s="184" t="s">
        <v>459</v>
      </c>
      <c r="G225" s="37"/>
      <c r="H225" s="37"/>
      <c r="I225" s="185"/>
      <c r="J225" s="37"/>
      <c r="K225" s="37"/>
      <c r="L225" s="40"/>
      <c r="M225" s="186"/>
      <c r="N225" s="187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128</v>
      </c>
      <c r="AU225" s="18" t="s">
        <v>126</v>
      </c>
    </row>
    <row r="226" spans="1:65" s="13" customFormat="1" ht="22.5">
      <c r="B226" s="188"/>
      <c r="C226" s="189"/>
      <c r="D226" s="190" t="s">
        <v>130</v>
      </c>
      <c r="E226" s="191" t="s">
        <v>19</v>
      </c>
      <c r="F226" s="192" t="s">
        <v>460</v>
      </c>
      <c r="G226" s="189"/>
      <c r="H226" s="193">
        <v>12.44</v>
      </c>
      <c r="I226" s="194"/>
      <c r="J226" s="189"/>
      <c r="K226" s="189"/>
      <c r="L226" s="195"/>
      <c r="M226" s="196"/>
      <c r="N226" s="197"/>
      <c r="O226" s="197"/>
      <c r="P226" s="197"/>
      <c r="Q226" s="197"/>
      <c r="R226" s="197"/>
      <c r="S226" s="197"/>
      <c r="T226" s="198"/>
      <c r="AT226" s="199" t="s">
        <v>130</v>
      </c>
      <c r="AU226" s="199" t="s">
        <v>126</v>
      </c>
      <c r="AV226" s="13" t="s">
        <v>126</v>
      </c>
      <c r="AW226" s="13" t="s">
        <v>31</v>
      </c>
      <c r="AX226" s="13" t="s">
        <v>77</v>
      </c>
      <c r="AY226" s="199" t="s">
        <v>117</v>
      </c>
    </row>
    <row r="227" spans="1:65" s="2" customFormat="1" ht="24.2" customHeight="1">
      <c r="A227" s="35"/>
      <c r="B227" s="36"/>
      <c r="C227" s="170" t="s">
        <v>461</v>
      </c>
      <c r="D227" s="170" t="s">
        <v>120</v>
      </c>
      <c r="E227" s="171" t="s">
        <v>462</v>
      </c>
      <c r="F227" s="172" t="s">
        <v>463</v>
      </c>
      <c r="G227" s="173" t="s">
        <v>123</v>
      </c>
      <c r="H227" s="174">
        <v>12.44</v>
      </c>
      <c r="I227" s="175"/>
      <c r="J227" s="176">
        <f>ROUND(I227*H227,2)</f>
        <v>0</v>
      </c>
      <c r="K227" s="172" t="s">
        <v>124</v>
      </c>
      <c r="L227" s="40"/>
      <c r="M227" s="177" t="s">
        <v>19</v>
      </c>
      <c r="N227" s="178" t="s">
        <v>41</v>
      </c>
      <c r="O227" s="65"/>
      <c r="P227" s="179">
        <f>O227*H227</f>
        <v>0</v>
      </c>
      <c r="Q227" s="179">
        <v>1.3999999999999999E-4</v>
      </c>
      <c r="R227" s="179">
        <f>Q227*H227</f>
        <v>1.7415999999999998E-3</v>
      </c>
      <c r="S227" s="179">
        <v>0</v>
      </c>
      <c r="T227" s="180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1" t="s">
        <v>215</v>
      </c>
      <c r="AT227" s="181" t="s">
        <v>120</v>
      </c>
      <c r="AU227" s="181" t="s">
        <v>126</v>
      </c>
      <c r="AY227" s="18" t="s">
        <v>117</v>
      </c>
      <c r="BE227" s="182">
        <f>IF(N227="základní",J227,0)</f>
        <v>0</v>
      </c>
      <c r="BF227" s="182">
        <f>IF(N227="snížená",J227,0)</f>
        <v>0</v>
      </c>
      <c r="BG227" s="182">
        <f>IF(N227="zákl. přenesená",J227,0)</f>
        <v>0</v>
      </c>
      <c r="BH227" s="182">
        <f>IF(N227="sníž. přenesená",J227,0)</f>
        <v>0</v>
      </c>
      <c r="BI227" s="182">
        <f>IF(N227="nulová",J227,0)</f>
        <v>0</v>
      </c>
      <c r="BJ227" s="18" t="s">
        <v>126</v>
      </c>
      <c r="BK227" s="182">
        <f>ROUND(I227*H227,2)</f>
        <v>0</v>
      </c>
      <c r="BL227" s="18" t="s">
        <v>215</v>
      </c>
      <c r="BM227" s="181" t="s">
        <v>464</v>
      </c>
    </row>
    <row r="228" spans="1:65" s="2" customFormat="1" ht="11.25">
      <c r="A228" s="35"/>
      <c r="B228" s="36"/>
      <c r="C228" s="37"/>
      <c r="D228" s="183" t="s">
        <v>128</v>
      </c>
      <c r="E228" s="37"/>
      <c r="F228" s="184" t="s">
        <v>465</v>
      </c>
      <c r="G228" s="37"/>
      <c r="H228" s="37"/>
      <c r="I228" s="185"/>
      <c r="J228" s="37"/>
      <c r="K228" s="37"/>
      <c r="L228" s="40"/>
      <c r="M228" s="186"/>
      <c r="N228" s="187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128</v>
      </c>
      <c r="AU228" s="18" t="s">
        <v>126</v>
      </c>
    </row>
    <row r="229" spans="1:65" s="2" customFormat="1" ht="24.2" customHeight="1">
      <c r="A229" s="35"/>
      <c r="B229" s="36"/>
      <c r="C229" s="170" t="s">
        <v>466</v>
      </c>
      <c r="D229" s="170" t="s">
        <v>120</v>
      </c>
      <c r="E229" s="171" t="s">
        <v>467</v>
      </c>
      <c r="F229" s="172" t="s">
        <v>468</v>
      </c>
      <c r="G229" s="173" t="s">
        <v>123</v>
      </c>
      <c r="H229" s="174">
        <v>12.44</v>
      </c>
      <c r="I229" s="175"/>
      <c r="J229" s="176">
        <f>ROUND(I229*H229,2)</f>
        <v>0</v>
      </c>
      <c r="K229" s="172" t="s">
        <v>124</v>
      </c>
      <c r="L229" s="40"/>
      <c r="M229" s="177" t="s">
        <v>19</v>
      </c>
      <c r="N229" s="178" t="s">
        <v>41</v>
      </c>
      <c r="O229" s="65"/>
      <c r="P229" s="179">
        <f>O229*H229</f>
        <v>0</v>
      </c>
      <c r="Q229" s="179">
        <v>1.2E-4</v>
      </c>
      <c r="R229" s="179">
        <f>Q229*H229</f>
        <v>1.4928000000000001E-3</v>
      </c>
      <c r="S229" s="179">
        <v>0</v>
      </c>
      <c r="T229" s="180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1" t="s">
        <v>215</v>
      </c>
      <c r="AT229" s="181" t="s">
        <v>120</v>
      </c>
      <c r="AU229" s="181" t="s">
        <v>126</v>
      </c>
      <c r="AY229" s="18" t="s">
        <v>117</v>
      </c>
      <c r="BE229" s="182">
        <f>IF(N229="základní",J229,0)</f>
        <v>0</v>
      </c>
      <c r="BF229" s="182">
        <f>IF(N229="snížená",J229,0)</f>
        <v>0</v>
      </c>
      <c r="BG229" s="182">
        <f>IF(N229="zákl. přenesená",J229,0)</f>
        <v>0</v>
      </c>
      <c r="BH229" s="182">
        <f>IF(N229="sníž. přenesená",J229,0)</f>
        <v>0</v>
      </c>
      <c r="BI229" s="182">
        <f>IF(N229="nulová",J229,0)</f>
        <v>0</v>
      </c>
      <c r="BJ229" s="18" t="s">
        <v>126</v>
      </c>
      <c r="BK229" s="182">
        <f>ROUND(I229*H229,2)</f>
        <v>0</v>
      </c>
      <c r="BL229" s="18" t="s">
        <v>215</v>
      </c>
      <c r="BM229" s="181" t="s">
        <v>469</v>
      </c>
    </row>
    <row r="230" spans="1:65" s="2" customFormat="1" ht="11.25">
      <c r="A230" s="35"/>
      <c r="B230" s="36"/>
      <c r="C230" s="37"/>
      <c r="D230" s="183" t="s">
        <v>128</v>
      </c>
      <c r="E230" s="37"/>
      <c r="F230" s="184" t="s">
        <v>470</v>
      </c>
      <c r="G230" s="37"/>
      <c r="H230" s="37"/>
      <c r="I230" s="185"/>
      <c r="J230" s="37"/>
      <c r="K230" s="37"/>
      <c r="L230" s="40"/>
      <c r="M230" s="186"/>
      <c r="N230" s="187"/>
      <c r="O230" s="65"/>
      <c r="P230" s="65"/>
      <c r="Q230" s="65"/>
      <c r="R230" s="65"/>
      <c r="S230" s="65"/>
      <c r="T230" s="6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128</v>
      </c>
      <c r="AU230" s="18" t="s">
        <v>126</v>
      </c>
    </row>
    <row r="231" spans="1:65" s="12" customFormat="1" ht="22.9" customHeight="1">
      <c r="B231" s="154"/>
      <c r="C231" s="155"/>
      <c r="D231" s="156" t="s">
        <v>68</v>
      </c>
      <c r="E231" s="168" t="s">
        <v>471</v>
      </c>
      <c r="F231" s="168" t="s">
        <v>472</v>
      </c>
      <c r="G231" s="155"/>
      <c r="H231" s="155"/>
      <c r="I231" s="158"/>
      <c r="J231" s="169">
        <f>BK231</f>
        <v>0</v>
      </c>
      <c r="K231" s="155"/>
      <c r="L231" s="160"/>
      <c r="M231" s="161"/>
      <c r="N231" s="162"/>
      <c r="O231" s="162"/>
      <c r="P231" s="163">
        <f>SUM(P232:P248)</f>
        <v>0</v>
      </c>
      <c r="Q231" s="162"/>
      <c r="R231" s="163">
        <f>SUM(R232:R248)</f>
        <v>3.3790000000000001E-2</v>
      </c>
      <c r="S231" s="162"/>
      <c r="T231" s="164">
        <f>SUM(T232:T248)</f>
        <v>0</v>
      </c>
      <c r="AR231" s="165" t="s">
        <v>126</v>
      </c>
      <c r="AT231" s="166" t="s">
        <v>68</v>
      </c>
      <c r="AU231" s="166" t="s">
        <v>77</v>
      </c>
      <c r="AY231" s="165" t="s">
        <v>117</v>
      </c>
      <c r="BK231" s="167">
        <f>SUM(BK232:BK248)</f>
        <v>0</v>
      </c>
    </row>
    <row r="232" spans="1:65" s="2" customFormat="1" ht="24.2" customHeight="1">
      <c r="A232" s="35"/>
      <c r="B232" s="36"/>
      <c r="C232" s="170" t="s">
        <v>473</v>
      </c>
      <c r="D232" s="170" t="s">
        <v>120</v>
      </c>
      <c r="E232" s="171" t="s">
        <v>474</v>
      </c>
      <c r="F232" s="172" t="s">
        <v>475</v>
      </c>
      <c r="G232" s="173" t="s">
        <v>123</v>
      </c>
      <c r="H232" s="174">
        <v>64.900000000000006</v>
      </c>
      <c r="I232" s="175"/>
      <c r="J232" s="176">
        <f>ROUND(I232*H232,2)</f>
        <v>0</v>
      </c>
      <c r="K232" s="172" t="s">
        <v>124</v>
      </c>
      <c r="L232" s="40"/>
      <c r="M232" s="177" t="s">
        <v>19</v>
      </c>
      <c r="N232" s="178" t="s">
        <v>41</v>
      </c>
      <c r="O232" s="65"/>
      <c r="P232" s="179">
        <f>O232*H232</f>
        <v>0</v>
      </c>
      <c r="Q232" s="179">
        <v>0</v>
      </c>
      <c r="R232" s="179">
        <f>Q232*H232</f>
        <v>0</v>
      </c>
      <c r="S232" s="179">
        <v>0</v>
      </c>
      <c r="T232" s="180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1" t="s">
        <v>215</v>
      </c>
      <c r="AT232" s="181" t="s">
        <v>120</v>
      </c>
      <c r="AU232" s="181" t="s">
        <v>126</v>
      </c>
      <c r="AY232" s="18" t="s">
        <v>117</v>
      </c>
      <c r="BE232" s="182">
        <f>IF(N232="základní",J232,0)</f>
        <v>0</v>
      </c>
      <c r="BF232" s="182">
        <f>IF(N232="snížená",J232,0)</f>
        <v>0</v>
      </c>
      <c r="BG232" s="182">
        <f>IF(N232="zákl. přenesená",J232,0)</f>
        <v>0</v>
      </c>
      <c r="BH232" s="182">
        <f>IF(N232="sníž. přenesená",J232,0)</f>
        <v>0</v>
      </c>
      <c r="BI232" s="182">
        <f>IF(N232="nulová",J232,0)</f>
        <v>0</v>
      </c>
      <c r="BJ232" s="18" t="s">
        <v>126</v>
      </c>
      <c r="BK232" s="182">
        <f>ROUND(I232*H232,2)</f>
        <v>0</v>
      </c>
      <c r="BL232" s="18" t="s">
        <v>215</v>
      </c>
      <c r="BM232" s="181" t="s">
        <v>476</v>
      </c>
    </row>
    <row r="233" spans="1:65" s="2" customFormat="1" ht="11.25">
      <c r="A233" s="35"/>
      <c r="B233" s="36"/>
      <c r="C233" s="37"/>
      <c r="D233" s="183" t="s">
        <v>128</v>
      </c>
      <c r="E233" s="37"/>
      <c r="F233" s="184" t="s">
        <v>477</v>
      </c>
      <c r="G233" s="37"/>
      <c r="H233" s="37"/>
      <c r="I233" s="185"/>
      <c r="J233" s="37"/>
      <c r="K233" s="37"/>
      <c r="L233" s="40"/>
      <c r="M233" s="186"/>
      <c r="N233" s="187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128</v>
      </c>
      <c r="AU233" s="18" t="s">
        <v>126</v>
      </c>
    </row>
    <row r="234" spans="1:65" s="13" customFormat="1" ht="11.25">
      <c r="B234" s="188"/>
      <c r="C234" s="189"/>
      <c r="D234" s="190" t="s">
        <v>130</v>
      </c>
      <c r="E234" s="191" t="s">
        <v>19</v>
      </c>
      <c r="F234" s="192" t="s">
        <v>478</v>
      </c>
      <c r="G234" s="189"/>
      <c r="H234" s="193">
        <v>38.4</v>
      </c>
      <c r="I234" s="194"/>
      <c r="J234" s="189"/>
      <c r="K234" s="189"/>
      <c r="L234" s="195"/>
      <c r="M234" s="196"/>
      <c r="N234" s="197"/>
      <c r="O234" s="197"/>
      <c r="P234" s="197"/>
      <c r="Q234" s="197"/>
      <c r="R234" s="197"/>
      <c r="S234" s="197"/>
      <c r="T234" s="198"/>
      <c r="AT234" s="199" t="s">
        <v>130</v>
      </c>
      <c r="AU234" s="199" t="s">
        <v>126</v>
      </c>
      <c r="AV234" s="13" t="s">
        <v>126</v>
      </c>
      <c r="AW234" s="13" t="s">
        <v>31</v>
      </c>
      <c r="AX234" s="13" t="s">
        <v>69</v>
      </c>
      <c r="AY234" s="199" t="s">
        <v>117</v>
      </c>
    </row>
    <row r="235" spans="1:65" s="13" customFormat="1" ht="11.25">
      <c r="B235" s="188"/>
      <c r="C235" s="189"/>
      <c r="D235" s="190" t="s">
        <v>130</v>
      </c>
      <c r="E235" s="191" t="s">
        <v>19</v>
      </c>
      <c r="F235" s="192" t="s">
        <v>479</v>
      </c>
      <c r="G235" s="189"/>
      <c r="H235" s="193">
        <v>26.5</v>
      </c>
      <c r="I235" s="194"/>
      <c r="J235" s="189"/>
      <c r="K235" s="189"/>
      <c r="L235" s="195"/>
      <c r="M235" s="196"/>
      <c r="N235" s="197"/>
      <c r="O235" s="197"/>
      <c r="P235" s="197"/>
      <c r="Q235" s="197"/>
      <c r="R235" s="197"/>
      <c r="S235" s="197"/>
      <c r="T235" s="198"/>
      <c r="AT235" s="199" t="s">
        <v>130</v>
      </c>
      <c r="AU235" s="199" t="s">
        <v>126</v>
      </c>
      <c r="AV235" s="13" t="s">
        <v>126</v>
      </c>
      <c r="AW235" s="13" t="s">
        <v>31</v>
      </c>
      <c r="AX235" s="13" t="s">
        <v>69</v>
      </c>
      <c r="AY235" s="199" t="s">
        <v>117</v>
      </c>
    </row>
    <row r="236" spans="1:65" s="14" customFormat="1" ht="11.25">
      <c r="B236" s="200"/>
      <c r="C236" s="201"/>
      <c r="D236" s="190" t="s">
        <v>130</v>
      </c>
      <c r="E236" s="202" t="s">
        <v>19</v>
      </c>
      <c r="F236" s="203" t="s">
        <v>147</v>
      </c>
      <c r="G236" s="201"/>
      <c r="H236" s="204">
        <v>64.900000000000006</v>
      </c>
      <c r="I236" s="205"/>
      <c r="J236" s="201"/>
      <c r="K236" s="201"/>
      <c r="L236" s="206"/>
      <c r="M236" s="207"/>
      <c r="N236" s="208"/>
      <c r="O236" s="208"/>
      <c r="P236" s="208"/>
      <c r="Q236" s="208"/>
      <c r="R236" s="208"/>
      <c r="S236" s="208"/>
      <c r="T236" s="209"/>
      <c r="AT236" s="210" t="s">
        <v>130</v>
      </c>
      <c r="AU236" s="210" t="s">
        <v>126</v>
      </c>
      <c r="AV236" s="14" t="s">
        <v>125</v>
      </c>
      <c r="AW236" s="14" t="s">
        <v>31</v>
      </c>
      <c r="AX236" s="14" t="s">
        <v>77</v>
      </c>
      <c r="AY236" s="210" t="s">
        <v>117</v>
      </c>
    </row>
    <row r="237" spans="1:65" s="2" customFormat="1" ht="33" customHeight="1">
      <c r="A237" s="35"/>
      <c r="B237" s="36"/>
      <c r="C237" s="170" t="s">
        <v>480</v>
      </c>
      <c r="D237" s="170" t="s">
        <v>120</v>
      </c>
      <c r="E237" s="171" t="s">
        <v>481</v>
      </c>
      <c r="F237" s="172" t="s">
        <v>482</v>
      </c>
      <c r="G237" s="173" t="s">
        <v>123</v>
      </c>
      <c r="H237" s="174">
        <v>64.900000000000006</v>
      </c>
      <c r="I237" s="175"/>
      <c r="J237" s="176">
        <f>ROUND(I237*H237,2)</f>
        <v>0</v>
      </c>
      <c r="K237" s="172" t="s">
        <v>124</v>
      </c>
      <c r="L237" s="40"/>
      <c r="M237" s="177" t="s">
        <v>19</v>
      </c>
      <c r="N237" s="178" t="s">
        <v>41</v>
      </c>
      <c r="O237" s="65"/>
      <c r="P237" s="179">
        <f>O237*H237</f>
        <v>0</v>
      </c>
      <c r="Q237" s="179">
        <v>2.1000000000000001E-4</v>
      </c>
      <c r="R237" s="179">
        <f>Q237*H237</f>
        <v>1.3629000000000002E-2</v>
      </c>
      <c r="S237" s="179">
        <v>0</v>
      </c>
      <c r="T237" s="180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1" t="s">
        <v>215</v>
      </c>
      <c r="AT237" s="181" t="s">
        <v>120</v>
      </c>
      <c r="AU237" s="181" t="s">
        <v>126</v>
      </c>
      <c r="AY237" s="18" t="s">
        <v>117</v>
      </c>
      <c r="BE237" s="182">
        <f>IF(N237="základní",J237,0)</f>
        <v>0</v>
      </c>
      <c r="BF237" s="182">
        <f>IF(N237="snížená",J237,0)</f>
        <v>0</v>
      </c>
      <c r="BG237" s="182">
        <f>IF(N237="zákl. přenesená",J237,0)</f>
        <v>0</v>
      </c>
      <c r="BH237" s="182">
        <f>IF(N237="sníž. přenesená",J237,0)</f>
        <v>0</v>
      </c>
      <c r="BI237" s="182">
        <f>IF(N237="nulová",J237,0)</f>
        <v>0</v>
      </c>
      <c r="BJ237" s="18" t="s">
        <v>126</v>
      </c>
      <c r="BK237" s="182">
        <f>ROUND(I237*H237,2)</f>
        <v>0</v>
      </c>
      <c r="BL237" s="18" t="s">
        <v>215</v>
      </c>
      <c r="BM237" s="181" t="s">
        <v>483</v>
      </c>
    </row>
    <row r="238" spans="1:65" s="2" customFormat="1" ht="11.25">
      <c r="A238" s="35"/>
      <c r="B238" s="36"/>
      <c r="C238" s="37"/>
      <c r="D238" s="183" t="s">
        <v>128</v>
      </c>
      <c r="E238" s="37"/>
      <c r="F238" s="184" t="s">
        <v>484</v>
      </c>
      <c r="G238" s="37"/>
      <c r="H238" s="37"/>
      <c r="I238" s="185"/>
      <c r="J238" s="37"/>
      <c r="K238" s="37"/>
      <c r="L238" s="40"/>
      <c r="M238" s="186"/>
      <c r="N238" s="187"/>
      <c r="O238" s="65"/>
      <c r="P238" s="65"/>
      <c r="Q238" s="65"/>
      <c r="R238" s="65"/>
      <c r="S238" s="65"/>
      <c r="T238" s="6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128</v>
      </c>
      <c r="AU238" s="18" t="s">
        <v>126</v>
      </c>
    </row>
    <row r="239" spans="1:65" s="2" customFormat="1" ht="24.2" customHeight="1">
      <c r="A239" s="35"/>
      <c r="B239" s="36"/>
      <c r="C239" s="170" t="s">
        <v>485</v>
      </c>
      <c r="D239" s="170" t="s">
        <v>120</v>
      </c>
      <c r="E239" s="171" t="s">
        <v>486</v>
      </c>
      <c r="F239" s="172" t="s">
        <v>487</v>
      </c>
      <c r="G239" s="173" t="s">
        <v>123</v>
      </c>
      <c r="H239" s="174">
        <v>134</v>
      </c>
      <c r="I239" s="175"/>
      <c r="J239" s="176">
        <f>ROUND(I239*H239,2)</f>
        <v>0</v>
      </c>
      <c r="K239" s="172" t="s">
        <v>124</v>
      </c>
      <c r="L239" s="40"/>
      <c r="M239" s="177" t="s">
        <v>19</v>
      </c>
      <c r="N239" s="178" t="s">
        <v>41</v>
      </c>
      <c r="O239" s="65"/>
      <c r="P239" s="179">
        <f>O239*H239</f>
        <v>0</v>
      </c>
      <c r="Q239" s="179">
        <v>1.0000000000000001E-5</v>
      </c>
      <c r="R239" s="179">
        <f>Q239*H239</f>
        <v>1.34E-3</v>
      </c>
      <c r="S239" s="179">
        <v>0</v>
      </c>
      <c r="T239" s="180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1" t="s">
        <v>215</v>
      </c>
      <c r="AT239" s="181" t="s">
        <v>120</v>
      </c>
      <c r="AU239" s="181" t="s">
        <v>126</v>
      </c>
      <c r="AY239" s="18" t="s">
        <v>117</v>
      </c>
      <c r="BE239" s="182">
        <f>IF(N239="základní",J239,0)</f>
        <v>0</v>
      </c>
      <c r="BF239" s="182">
        <f>IF(N239="snížená",J239,0)</f>
        <v>0</v>
      </c>
      <c r="BG239" s="182">
        <f>IF(N239="zákl. přenesená",J239,0)</f>
        <v>0</v>
      </c>
      <c r="BH239" s="182">
        <f>IF(N239="sníž. přenesená",J239,0)</f>
        <v>0</v>
      </c>
      <c r="BI239" s="182">
        <f>IF(N239="nulová",J239,0)</f>
        <v>0</v>
      </c>
      <c r="BJ239" s="18" t="s">
        <v>126</v>
      </c>
      <c r="BK239" s="182">
        <f>ROUND(I239*H239,2)</f>
        <v>0</v>
      </c>
      <c r="BL239" s="18" t="s">
        <v>215</v>
      </c>
      <c r="BM239" s="181" t="s">
        <v>488</v>
      </c>
    </row>
    <row r="240" spans="1:65" s="2" customFormat="1" ht="11.25">
      <c r="A240" s="35"/>
      <c r="B240" s="36"/>
      <c r="C240" s="37"/>
      <c r="D240" s="183" t="s">
        <v>128</v>
      </c>
      <c r="E240" s="37"/>
      <c r="F240" s="184" t="s">
        <v>489</v>
      </c>
      <c r="G240" s="37"/>
      <c r="H240" s="37"/>
      <c r="I240" s="185"/>
      <c r="J240" s="37"/>
      <c r="K240" s="37"/>
      <c r="L240" s="40"/>
      <c r="M240" s="186"/>
      <c r="N240" s="187"/>
      <c r="O240" s="65"/>
      <c r="P240" s="65"/>
      <c r="Q240" s="65"/>
      <c r="R240" s="65"/>
      <c r="S240" s="65"/>
      <c r="T240" s="6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128</v>
      </c>
      <c r="AU240" s="18" t="s">
        <v>126</v>
      </c>
    </row>
    <row r="241" spans="1:65" s="13" customFormat="1" ht="11.25">
      <c r="B241" s="188"/>
      <c r="C241" s="189"/>
      <c r="D241" s="190" t="s">
        <v>130</v>
      </c>
      <c r="E241" s="191" t="s">
        <v>19</v>
      </c>
      <c r="F241" s="192" t="s">
        <v>490</v>
      </c>
      <c r="G241" s="189"/>
      <c r="H241" s="193">
        <v>28</v>
      </c>
      <c r="I241" s="194"/>
      <c r="J241" s="189"/>
      <c r="K241" s="189"/>
      <c r="L241" s="195"/>
      <c r="M241" s="196"/>
      <c r="N241" s="197"/>
      <c r="O241" s="197"/>
      <c r="P241" s="197"/>
      <c r="Q241" s="197"/>
      <c r="R241" s="197"/>
      <c r="S241" s="197"/>
      <c r="T241" s="198"/>
      <c r="AT241" s="199" t="s">
        <v>130</v>
      </c>
      <c r="AU241" s="199" t="s">
        <v>126</v>
      </c>
      <c r="AV241" s="13" t="s">
        <v>126</v>
      </c>
      <c r="AW241" s="13" t="s">
        <v>31</v>
      </c>
      <c r="AX241" s="13" t="s">
        <v>69</v>
      </c>
      <c r="AY241" s="199" t="s">
        <v>117</v>
      </c>
    </row>
    <row r="242" spans="1:65" s="13" customFormat="1" ht="11.25">
      <c r="B242" s="188"/>
      <c r="C242" s="189"/>
      <c r="D242" s="190" t="s">
        <v>130</v>
      </c>
      <c r="E242" s="191" t="s">
        <v>19</v>
      </c>
      <c r="F242" s="192" t="s">
        <v>491</v>
      </c>
      <c r="G242" s="189"/>
      <c r="H242" s="193">
        <v>106</v>
      </c>
      <c r="I242" s="194"/>
      <c r="J242" s="189"/>
      <c r="K242" s="189"/>
      <c r="L242" s="195"/>
      <c r="M242" s="196"/>
      <c r="N242" s="197"/>
      <c r="O242" s="197"/>
      <c r="P242" s="197"/>
      <c r="Q242" s="197"/>
      <c r="R242" s="197"/>
      <c r="S242" s="197"/>
      <c r="T242" s="198"/>
      <c r="AT242" s="199" t="s">
        <v>130</v>
      </c>
      <c r="AU242" s="199" t="s">
        <v>126</v>
      </c>
      <c r="AV242" s="13" t="s">
        <v>126</v>
      </c>
      <c r="AW242" s="13" t="s">
        <v>31</v>
      </c>
      <c r="AX242" s="13" t="s">
        <v>69</v>
      </c>
      <c r="AY242" s="199" t="s">
        <v>117</v>
      </c>
    </row>
    <row r="243" spans="1:65" s="14" customFormat="1" ht="11.25">
      <c r="B243" s="200"/>
      <c r="C243" s="201"/>
      <c r="D243" s="190" t="s">
        <v>130</v>
      </c>
      <c r="E243" s="202" t="s">
        <v>19</v>
      </c>
      <c r="F243" s="203" t="s">
        <v>147</v>
      </c>
      <c r="G243" s="201"/>
      <c r="H243" s="204">
        <v>134</v>
      </c>
      <c r="I243" s="205"/>
      <c r="J243" s="201"/>
      <c r="K243" s="201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130</v>
      </c>
      <c r="AU243" s="210" t="s">
        <v>126</v>
      </c>
      <c r="AV243" s="14" t="s">
        <v>125</v>
      </c>
      <c r="AW243" s="14" t="s">
        <v>31</v>
      </c>
      <c r="AX243" s="14" t="s">
        <v>77</v>
      </c>
      <c r="AY243" s="210" t="s">
        <v>117</v>
      </c>
    </row>
    <row r="244" spans="1:65" s="2" customFormat="1" ht="37.9" customHeight="1">
      <c r="A244" s="35"/>
      <c r="B244" s="36"/>
      <c r="C244" s="170" t="s">
        <v>492</v>
      </c>
      <c r="D244" s="170" t="s">
        <v>120</v>
      </c>
      <c r="E244" s="171" t="s">
        <v>493</v>
      </c>
      <c r="F244" s="172" t="s">
        <v>494</v>
      </c>
      <c r="G244" s="173" t="s">
        <v>123</v>
      </c>
      <c r="H244" s="174">
        <v>64.900000000000006</v>
      </c>
      <c r="I244" s="175"/>
      <c r="J244" s="176">
        <f>ROUND(I244*H244,2)</f>
        <v>0</v>
      </c>
      <c r="K244" s="172" t="s">
        <v>124</v>
      </c>
      <c r="L244" s="40"/>
      <c r="M244" s="177" t="s">
        <v>19</v>
      </c>
      <c r="N244" s="178" t="s">
        <v>41</v>
      </c>
      <c r="O244" s="65"/>
      <c r="P244" s="179">
        <f>O244*H244</f>
        <v>0</v>
      </c>
      <c r="Q244" s="179">
        <v>2.9E-4</v>
      </c>
      <c r="R244" s="179">
        <f>Q244*H244</f>
        <v>1.8821000000000001E-2</v>
      </c>
      <c r="S244" s="179">
        <v>0</v>
      </c>
      <c r="T244" s="180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1" t="s">
        <v>215</v>
      </c>
      <c r="AT244" s="181" t="s">
        <v>120</v>
      </c>
      <c r="AU244" s="181" t="s">
        <v>126</v>
      </c>
      <c r="AY244" s="18" t="s">
        <v>117</v>
      </c>
      <c r="BE244" s="182">
        <f>IF(N244="základní",J244,0)</f>
        <v>0</v>
      </c>
      <c r="BF244" s="182">
        <f>IF(N244="snížená",J244,0)</f>
        <v>0</v>
      </c>
      <c r="BG244" s="182">
        <f>IF(N244="zákl. přenesená",J244,0)</f>
        <v>0</v>
      </c>
      <c r="BH244" s="182">
        <f>IF(N244="sníž. přenesená",J244,0)</f>
        <v>0</v>
      </c>
      <c r="BI244" s="182">
        <f>IF(N244="nulová",J244,0)</f>
        <v>0</v>
      </c>
      <c r="BJ244" s="18" t="s">
        <v>126</v>
      </c>
      <c r="BK244" s="182">
        <f>ROUND(I244*H244,2)</f>
        <v>0</v>
      </c>
      <c r="BL244" s="18" t="s">
        <v>215</v>
      </c>
      <c r="BM244" s="181" t="s">
        <v>495</v>
      </c>
    </row>
    <row r="245" spans="1:65" s="2" customFormat="1" ht="11.25">
      <c r="A245" s="35"/>
      <c r="B245" s="36"/>
      <c r="C245" s="37"/>
      <c r="D245" s="183" t="s">
        <v>128</v>
      </c>
      <c r="E245" s="37"/>
      <c r="F245" s="184" t="s">
        <v>496</v>
      </c>
      <c r="G245" s="37"/>
      <c r="H245" s="37"/>
      <c r="I245" s="185"/>
      <c r="J245" s="37"/>
      <c r="K245" s="37"/>
      <c r="L245" s="40"/>
      <c r="M245" s="186"/>
      <c r="N245" s="187"/>
      <c r="O245" s="65"/>
      <c r="P245" s="65"/>
      <c r="Q245" s="65"/>
      <c r="R245" s="65"/>
      <c r="S245" s="65"/>
      <c r="T245" s="6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128</v>
      </c>
      <c r="AU245" s="18" t="s">
        <v>126</v>
      </c>
    </row>
    <row r="246" spans="1:65" s="13" customFormat="1" ht="11.25">
      <c r="B246" s="188"/>
      <c r="C246" s="189"/>
      <c r="D246" s="190" t="s">
        <v>130</v>
      </c>
      <c r="E246" s="191" t="s">
        <v>19</v>
      </c>
      <c r="F246" s="192" t="s">
        <v>478</v>
      </c>
      <c r="G246" s="189"/>
      <c r="H246" s="193">
        <v>38.4</v>
      </c>
      <c r="I246" s="194"/>
      <c r="J246" s="189"/>
      <c r="K246" s="189"/>
      <c r="L246" s="195"/>
      <c r="M246" s="196"/>
      <c r="N246" s="197"/>
      <c r="O246" s="197"/>
      <c r="P246" s="197"/>
      <c r="Q246" s="197"/>
      <c r="R246" s="197"/>
      <c r="S246" s="197"/>
      <c r="T246" s="198"/>
      <c r="AT246" s="199" t="s">
        <v>130</v>
      </c>
      <c r="AU246" s="199" t="s">
        <v>126</v>
      </c>
      <c r="AV246" s="13" t="s">
        <v>126</v>
      </c>
      <c r="AW246" s="13" t="s">
        <v>31</v>
      </c>
      <c r="AX246" s="13" t="s">
        <v>69</v>
      </c>
      <c r="AY246" s="199" t="s">
        <v>117</v>
      </c>
    </row>
    <row r="247" spans="1:65" s="13" customFormat="1" ht="11.25">
      <c r="B247" s="188"/>
      <c r="C247" s="189"/>
      <c r="D247" s="190" t="s">
        <v>130</v>
      </c>
      <c r="E247" s="191" t="s">
        <v>19</v>
      </c>
      <c r="F247" s="192" t="s">
        <v>479</v>
      </c>
      <c r="G247" s="189"/>
      <c r="H247" s="193">
        <v>26.5</v>
      </c>
      <c r="I247" s="194"/>
      <c r="J247" s="189"/>
      <c r="K247" s="189"/>
      <c r="L247" s="195"/>
      <c r="M247" s="196"/>
      <c r="N247" s="197"/>
      <c r="O247" s="197"/>
      <c r="P247" s="197"/>
      <c r="Q247" s="197"/>
      <c r="R247" s="197"/>
      <c r="S247" s="197"/>
      <c r="T247" s="198"/>
      <c r="AT247" s="199" t="s">
        <v>130</v>
      </c>
      <c r="AU247" s="199" t="s">
        <v>126</v>
      </c>
      <c r="AV247" s="13" t="s">
        <v>126</v>
      </c>
      <c r="AW247" s="13" t="s">
        <v>31</v>
      </c>
      <c r="AX247" s="13" t="s">
        <v>69</v>
      </c>
      <c r="AY247" s="199" t="s">
        <v>117</v>
      </c>
    </row>
    <row r="248" spans="1:65" s="14" customFormat="1" ht="11.25">
      <c r="B248" s="200"/>
      <c r="C248" s="201"/>
      <c r="D248" s="190" t="s">
        <v>130</v>
      </c>
      <c r="E248" s="202" t="s">
        <v>19</v>
      </c>
      <c r="F248" s="203" t="s">
        <v>147</v>
      </c>
      <c r="G248" s="201"/>
      <c r="H248" s="204">
        <v>64.900000000000006</v>
      </c>
      <c r="I248" s="205"/>
      <c r="J248" s="201"/>
      <c r="K248" s="201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130</v>
      </c>
      <c r="AU248" s="210" t="s">
        <v>126</v>
      </c>
      <c r="AV248" s="14" t="s">
        <v>125</v>
      </c>
      <c r="AW248" s="14" t="s">
        <v>31</v>
      </c>
      <c r="AX248" s="14" t="s">
        <v>77</v>
      </c>
      <c r="AY248" s="210" t="s">
        <v>117</v>
      </c>
    </row>
    <row r="249" spans="1:65" s="12" customFormat="1" ht="25.9" customHeight="1">
      <c r="B249" s="154"/>
      <c r="C249" s="155"/>
      <c r="D249" s="156" t="s">
        <v>68</v>
      </c>
      <c r="E249" s="157" t="s">
        <v>497</v>
      </c>
      <c r="F249" s="157" t="s">
        <v>498</v>
      </c>
      <c r="G249" s="155"/>
      <c r="H249" s="155"/>
      <c r="I249" s="158"/>
      <c r="J249" s="159">
        <f>BK249</f>
        <v>0</v>
      </c>
      <c r="K249" s="155"/>
      <c r="L249" s="160"/>
      <c r="M249" s="161"/>
      <c r="N249" s="162"/>
      <c r="O249" s="162"/>
      <c r="P249" s="163">
        <f>P250+P255+P262</f>
        <v>0</v>
      </c>
      <c r="Q249" s="162"/>
      <c r="R249" s="163">
        <f>R250+R255+R262</f>
        <v>0</v>
      </c>
      <c r="S249" s="162"/>
      <c r="T249" s="164">
        <f>T250+T255+T262</f>
        <v>0</v>
      </c>
      <c r="AR249" s="165" t="s">
        <v>153</v>
      </c>
      <c r="AT249" s="166" t="s">
        <v>68</v>
      </c>
      <c r="AU249" s="166" t="s">
        <v>69</v>
      </c>
      <c r="AY249" s="165" t="s">
        <v>117</v>
      </c>
      <c r="BK249" s="167">
        <f>BK250+BK255+BK262</f>
        <v>0</v>
      </c>
    </row>
    <row r="250" spans="1:65" s="12" customFormat="1" ht="22.9" customHeight="1">
      <c r="B250" s="154"/>
      <c r="C250" s="155"/>
      <c r="D250" s="156" t="s">
        <v>68</v>
      </c>
      <c r="E250" s="168" t="s">
        <v>499</v>
      </c>
      <c r="F250" s="168" t="s">
        <v>500</v>
      </c>
      <c r="G250" s="155"/>
      <c r="H250" s="155"/>
      <c r="I250" s="158"/>
      <c r="J250" s="169">
        <f>BK250</f>
        <v>0</v>
      </c>
      <c r="K250" s="155"/>
      <c r="L250" s="160"/>
      <c r="M250" s="161"/>
      <c r="N250" s="162"/>
      <c r="O250" s="162"/>
      <c r="P250" s="163">
        <f>SUM(P251:P254)</f>
        <v>0</v>
      </c>
      <c r="Q250" s="162"/>
      <c r="R250" s="163">
        <f>SUM(R251:R254)</f>
        <v>0</v>
      </c>
      <c r="S250" s="162"/>
      <c r="T250" s="164">
        <f>SUM(T251:T254)</f>
        <v>0</v>
      </c>
      <c r="AR250" s="165" t="s">
        <v>153</v>
      </c>
      <c r="AT250" s="166" t="s">
        <v>68</v>
      </c>
      <c r="AU250" s="166" t="s">
        <v>77</v>
      </c>
      <c r="AY250" s="165" t="s">
        <v>117</v>
      </c>
      <c r="BK250" s="167">
        <f>SUM(BK251:BK254)</f>
        <v>0</v>
      </c>
    </row>
    <row r="251" spans="1:65" s="2" customFormat="1" ht="21.75" customHeight="1">
      <c r="A251" s="35"/>
      <c r="B251" s="36"/>
      <c r="C251" s="170" t="s">
        <v>501</v>
      </c>
      <c r="D251" s="170" t="s">
        <v>120</v>
      </c>
      <c r="E251" s="171" t="s">
        <v>502</v>
      </c>
      <c r="F251" s="172" t="s">
        <v>503</v>
      </c>
      <c r="G251" s="173" t="s">
        <v>390</v>
      </c>
      <c r="H251" s="174">
        <v>1</v>
      </c>
      <c r="I251" s="175"/>
      <c r="J251" s="176">
        <f>ROUND(I251*H251,2)</f>
        <v>0</v>
      </c>
      <c r="K251" s="172" t="s">
        <v>124</v>
      </c>
      <c r="L251" s="40"/>
      <c r="M251" s="177" t="s">
        <v>19</v>
      </c>
      <c r="N251" s="178" t="s">
        <v>41</v>
      </c>
      <c r="O251" s="65"/>
      <c r="P251" s="179">
        <f>O251*H251</f>
        <v>0</v>
      </c>
      <c r="Q251" s="179">
        <v>0</v>
      </c>
      <c r="R251" s="179">
        <f>Q251*H251</f>
        <v>0</v>
      </c>
      <c r="S251" s="179">
        <v>0</v>
      </c>
      <c r="T251" s="180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1" t="s">
        <v>504</v>
      </c>
      <c r="AT251" s="181" t="s">
        <v>120</v>
      </c>
      <c r="AU251" s="181" t="s">
        <v>126</v>
      </c>
      <c r="AY251" s="18" t="s">
        <v>117</v>
      </c>
      <c r="BE251" s="182">
        <f>IF(N251="základní",J251,0)</f>
        <v>0</v>
      </c>
      <c r="BF251" s="182">
        <f>IF(N251="snížená",J251,0)</f>
        <v>0</v>
      </c>
      <c r="BG251" s="182">
        <f>IF(N251="zákl. přenesená",J251,0)</f>
        <v>0</v>
      </c>
      <c r="BH251" s="182">
        <f>IF(N251="sníž. přenesená",J251,0)</f>
        <v>0</v>
      </c>
      <c r="BI251" s="182">
        <f>IF(N251="nulová",J251,0)</f>
        <v>0</v>
      </c>
      <c r="BJ251" s="18" t="s">
        <v>126</v>
      </c>
      <c r="BK251" s="182">
        <f>ROUND(I251*H251,2)</f>
        <v>0</v>
      </c>
      <c r="BL251" s="18" t="s">
        <v>504</v>
      </c>
      <c r="BM251" s="181" t="s">
        <v>505</v>
      </c>
    </row>
    <row r="252" spans="1:65" s="2" customFormat="1" ht="11.25">
      <c r="A252" s="35"/>
      <c r="B252" s="36"/>
      <c r="C252" s="37"/>
      <c r="D252" s="183" t="s">
        <v>128</v>
      </c>
      <c r="E252" s="37"/>
      <c r="F252" s="184" t="s">
        <v>506</v>
      </c>
      <c r="G252" s="37"/>
      <c r="H252" s="37"/>
      <c r="I252" s="185"/>
      <c r="J252" s="37"/>
      <c r="K252" s="37"/>
      <c r="L252" s="40"/>
      <c r="M252" s="186"/>
      <c r="N252" s="187"/>
      <c r="O252" s="65"/>
      <c r="P252" s="65"/>
      <c r="Q252" s="65"/>
      <c r="R252" s="65"/>
      <c r="S252" s="65"/>
      <c r="T252" s="66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128</v>
      </c>
      <c r="AU252" s="18" t="s">
        <v>126</v>
      </c>
    </row>
    <row r="253" spans="1:65" s="2" customFormat="1" ht="16.5" customHeight="1">
      <c r="A253" s="35"/>
      <c r="B253" s="36"/>
      <c r="C253" s="170" t="s">
        <v>507</v>
      </c>
      <c r="D253" s="170" t="s">
        <v>120</v>
      </c>
      <c r="E253" s="171" t="s">
        <v>508</v>
      </c>
      <c r="F253" s="172" t="s">
        <v>509</v>
      </c>
      <c r="G253" s="173" t="s">
        <v>390</v>
      </c>
      <c r="H253" s="174">
        <v>1</v>
      </c>
      <c r="I253" s="175"/>
      <c r="J253" s="176">
        <f>ROUND(I253*H253,2)</f>
        <v>0</v>
      </c>
      <c r="K253" s="172" t="s">
        <v>124</v>
      </c>
      <c r="L253" s="40"/>
      <c r="M253" s="177" t="s">
        <v>19</v>
      </c>
      <c r="N253" s="178" t="s">
        <v>41</v>
      </c>
      <c r="O253" s="65"/>
      <c r="P253" s="179">
        <f>O253*H253</f>
        <v>0</v>
      </c>
      <c r="Q253" s="179">
        <v>0</v>
      </c>
      <c r="R253" s="179">
        <f>Q253*H253</f>
        <v>0</v>
      </c>
      <c r="S253" s="179">
        <v>0</v>
      </c>
      <c r="T253" s="180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1" t="s">
        <v>504</v>
      </c>
      <c r="AT253" s="181" t="s">
        <v>120</v>
      </c>
      <c r="AU253" s="181" t="s">
        <v>126</v>
      </c>
      <c r="AY253" s="18" t="s">
        <v>117</v>
      </c>
      <c r="BE253" s="182">
        <f>IF(N253="základní",J253,0)</f>
        <v>0</v>
      </c>
      <c r="BF253" s="182">
        <f>IF(N253="snížená",J253,0)</f>
        <v>0</v>
      </c>
      <c r="BG253" s="182">
        <f>IF(N253="zákl. přenesená",J253,0)</f>
        <v>0</v>
      </c>
      <c r="BH253" s="182">
        <f>IF(N253="sníž. přenesená",J253,0)</f>
        <v>0</v>
      </c>
      <c r="BI253" s="182">
        <f>IF(N253="nulová",J253,0)</f>
        <v>0</v>
      </c>
      <c r="BJ253" s="18" t="s">
        <v>126</v>
      </c>
      <c r="BK253" s="182">
        <f>ROUND(I253*H253,2)</f>
        <v>0</v>
      </c>
      <c r="BL253" s="18" t="s">
        <v>504</v>
      </c>
      <c r="BM253" s="181" t="s">
        <v>510</v>
      </c>
    </row>
    <row r="254" spans="1:65" s="2" customFormat="1" ht="11.25">
      <c r="A254" s="35"/>
      <c r="B254" s="36"/>
      <c r="C254" s="37"/>
      <c r="D254" s="183" t="s">
        <v>128</v>
      </c>
      <c r="E254" s="37"/>
      <c r="F254" s="184" t="s">
        <v>511</v>
      </c>
      <c r="G254" s="37"/>
      <c r="H254" s="37"/>
      <c r="I254" s="185"/>
      <c r="J254" s="37"/>
      <c r="K254" s="37"/>
      <c r="L254" s="40"/>
      <c r="M254" s="186"/>
      <c r="N254" s="187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128</v>
      </c>
      <c r="AU254" s="18" t="s">
        <v>126</v>
      </c>
    </row>
    <row r="255" spans="1:65" s="12" customFormat="1" ht="22.9" customHeight="1">
      <c r="B255" s="154"/>
      <c r="C255" s="155"/>
      <c r="D255" s="156" t="s">
        <v>68</v>
      </c>
      <c r="E255" s="168" t="s">
        <v>512</v>
      </c>
      <c r="F255" s="168" t="s">
        <v>513</v>
      </c>
      <c r="G255" s="155"/>
      <c r="H255" s="155"/>
      <c r="I255" s="158"/>
      <c r="J255" s="169">
        <f>BK255</f>
        <v>0</v>
      </c>
      <c r="K255" s="155"/>
      <c r="L255" s="160"/>
      <c r="M255" s="161"/>
      <c r="N255" s="162"/>
      <c r="O255" s="162"/>
      <c r="P255" s="163">
        <f>SUM(P256:P261)</f>
        <v>0</v>
      </c>
      <c r="Q255" s="162"/>
      <c r="R255" s="163">
        <f>SUM(R256:R261)</f>
        <v>0</v>
      </c>
      <c r="S255" s="162"/>
      <c r="T255" s="164">
        <f>SUM(T256:T261)</f>
        <v>0</v>
      </c>
      <c r="AR255" s="165" t="s">
        <v>153</v>
      </c>
      <c r="AT255" s="166" t="s">
        <v>68</v>
      </c>
      <c r="AU255" s="166" t="s">
        <v>77</v>
      </c>
      <c r="AY255" s="165" t="s">
        <v>117</v>
      </c>
      <c r="BK255" s="167">
        <f>SUM(BK256:BK261)</f>
        <v>0</v>
      </c>
    </row>
    <row r="256" spans="1:65" s="2" customFormat="1" ht="16.5" customHeight="1">
      <c r="A256" s="35"/>
      <c r="B256" s="36"/>
      <c r="C256" s="170" t="s">
        <v>514</v>
      </c>
      <c r="D256" s="170" t="s">
        <v>120</v>
      </c>
      <c r="E256" s="171" t="s">
        <v>515</v>
      </c>
      <c r="F256" s="172" t="s">
        <v>516</v>
      </c>
      <c r="G256" s="173" t="s">
        <v>390</v>
      </c>
      <c r="H256" s="174">
        <v>1</v>
      </c>
      <c r="I256" s="175"/>
      <c r="J256" s="176">
        <f>ROUND(I256*H256,2)</f>
        <v>0</v>
      </c>
      <c r="K256" s="172" t="s">
        <v>124</v>
      </c>
      <c r="L256" s="40"/>
      <c r="M256" s="177" t="s">
        <v>19</v>
      </c>
      <c r="N256" s="178" t="s">
        <v>41</v>
      </c>
      <c r="O256" s="65"/>
      <c r="P256" s="179">
        <f>O256*H256</f>
        <v>0</v>
      </c>
      <c r="Q256" s="179">
        <v>0</v>
      </c>
      <c r="R256" s="179">
        <f>Q256*H256</f>
        <v>0</v>
      </c>
      <c r="S256" s="179">
        <v>0</v>
      </c>
      <c r="T256" s="180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1" t="s">
        <v>504</v>
      </c>
      <c r="AT256" s="181" t="s">
        <v>120</v>
      </c>
      <c r="AU256" s="181" t="s">
        <v>126</v>
      </c>
      <c r="AY256" s="18" t="s">
        <v>117</v>
      </c>
      <c r="BE256" s="182">
        <f>IF(N256="základní",J256,0)</f>
        <v>0</v>
      </c>
      <c r="BF256" s="182">
        <f>IF(N256="snížená",J256,0)</f>
        <v>0</v>
      </c>
      <c r="BG256" s="182">
        <f>IF(N256="zákl. přenesená",J256,0)</f>
        <v>0</v>
      </c>
      <c r="BH256" s="182">
        <f>IF(N256="sníž. přenesená",J256,0)</f>
        <v>0</v>
      </c>
      <c r="BI256" s="182">
        <f>IF(N256="nulová",J256,0)</f>
        <v>0</v>
      </c>
      <c r="BJ256" s="18" t="s">
        <v>126</v>
      </c>
      <c r="BK256" s="182">
        <f>ROUND(I256*H256,2)</f>
        <v>0</v>
      </c>
      <c r="BL256" s="18" t="s">
        <v>504</v>
      </c>
      <c r="BM256" s="181" t="s">
        <v>517</v>
      </c>
    </row>
    <row r="257" spans="1:65" s="2" customFormat="1" ht="11.25">
      <c r="A257" s="35"/>
      <c r="B257" s="36"/>
      <c r="C257" s="37"/>
      <c r="D257" s="183" t="s">
        <v>128</v>
      </c>
      <c r="E257" s="37"/>
      <c r="F257" s="184" t="s">
        <v>518</v>
      </c>
      <c r="G257" s="37"/>
      <c r="H257" s="37"/>
      <c r="I257" s="185"/>
      <c r="J257" s="37"/>
      <c r="K257" s="37"/>
      <c r="L257" s="40"/>
      <c r="M257" s="186"/>
      <c r="N257" s="187"/>
      <c r="O257" s="65"/>
      <c r="P257" s="65"/>
      <c r="Q257" s="65"/>
      <c r="R257" s="65"/>
      <c r="S257" s="65"/>
      <c r="T257" s="66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8" t="s">
        <v>128</v>
      </c>
      <c r="AU257" s="18" t="s">
        <v>126</v>
      </c>
    </row>
    <row r="258" spans="1:65" s="2" customFormat="1" ht="16.5" customHeight="1">
      <c r="A258" s="35"/>
      <c r="B258" s="36"/>
      <c r="C258" s="170" t="s">
        <v>519</v>
      </c>
      <c r="D258" s="170" t="s">
        <v>120</v>
      </c>
      <c r="E258" s="171" t="s">
        <v>520</v>
      </c>
      <c r="F258" s="172" t="s">
        <v>521</v>
      </c>
      <c r="G258" s="173" t="s">
        <v>390</v>
      </c>
      <c r="H258" s="174">
        <v>1</v>
      </c>
      <c r="I258" s="175"/>
      <c r="J258" s="176">
        <f>ROUND(I258*H258,2)</f>
        <v>0</v>
      </c>
      <c r="K258" s="172" t="s">
        <v>124</v>
      </c>
      <c r="L258" s="40"/>
      <c r="M258" s="177" t="s">
        <v>19</v>
      </c>
      <c r="N258" s="178" t="s">
        <v>41</v>
      </c>
      <c r="O258" s="65"/>
      <c r="P258" s="179">
        <f>O258*H258</f>
        <v>0</v>
      </c>
      <c r="Q258" s="179">
        <v>0</v>
      </c>
      <c r="R258" s="179">
        <f>Q258*H258</f>
        <v>0</v>
      </c>
      <c r="S258" s="179">
        <v>0</v>
      </c>
      <c r="T258" s="180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1" t="s">
        <v>504</v>
      </c>
      <c r="AT258" s="181" t="s">
        <v>120</v>
      </c>
      <c r="AU258" s="181" t="s">
        <v>126</v>
      </c>
      <c r="AY258" s="18" t="s">
        <v>117</v>
      </c>
      <c r="BE258" s="182">
        <f>IF(N258="základní",J258,0)</f>
        <v>0</v>
      </c>
      <c r="BF258" s="182">
        <f>IF(N258="snížená",J258,0)</f>
        <v>0</v>
      </c>
      <c r="BG258" s="182">
        <f>IF(N258="zákl. přenesená",J258,0)</f>
        <v>0</v>
      </c>
      <c r="BH258" s="182">
        <f>IF(N258="sníž. přenesená",J258,0)</f>
        <v>0</v>
      </c>
      <c r="BI258" s="182">
        <f>IF(N258="nulová",J258,0)</f>
        <v>0</v>
      </c>
      <c r="BJ258" s="18" t="s">
        <v>126</v>
      </c>
      <c r="BK258" s="182">
        <f>ROUND(I258*H258,2)</f>
        <v>0</v>
      </c>
      <c r="BL258" s="18" t="s">
        <v>504</v>
      </c>
      <c r="BM258" s="181" t="s">
        <v>522</v>
      </c>
    </row>
    <row r="259" spans="1:65" s="2" customFormat="1" ht="11.25">
      <c r="A259" s="35"/>
      <c r="B259" s="36"/>
      <c r="C259" s="37"/>
      <c r="D259" s="183" t="s">
        <v>128</v>
      </c>
      <c r="E259" s="37"/>
      <c r="F259" s="184" t="s">
        <v>523</v>
      </c>
      <c r="G259" s="37"/>
      <c r="H259" s="37"/>
      <c r="I259" s="185"/>
      <c r="J259" s="37"/>
      <c r="K259" s="37"/>
      <c r="L259" s="40"/>
      <c r="M259" s="186"/>
      <c r="N259" s="187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128</v>
      </c>
      <c r="AU259" s="18" t="s">
        <v>126</v>
      </c>
    </row>
    <row r="260" spans="1:65" s="2" customFormat="1" ht="16.5" customHeight="1">
      <c r="A260" s="35"/>
      <c r="B260" s="36"/>
      <c r="C260" s="170" t="s">
        <v>524</v>
      </c>
      <c r="D260" s="170" t="s">
        <v>120</v>
      </c>
      <c r="E260" s="171" t="s">
        <v>525</v>
      </c>
      <c r="F260" s="172" t="s">
        <v>526</v>
      </c>
      <c r="G260" s="173" t="s">
        <v>390</v>
      </c>
      <c r="H260" s="174">
        <v>1</v>
      </c>
      <c r="I260" s="175"/>
      <c r="J260" s="176">
        <f>ROUND(I260*H260,2)</f>
        <v>0</v>
      </c>
      <c r="K260" s="172" t="s">
        <v>124</v>
      </c>
      <c r="L260" s="40"/>
      <c r="M260" s="177" t="s">
        <v>19</v>
      </c>
      <c r="N260" s="178" t="s">
        <v>41</v>
      </c>
      <c r="O260" s="65"/>
      <c r="P260" s="179">
        <f>O260*H260</f>
        <v>0</v>
      </c>
      <c r="Q260" s="179">
        <v>0</v>
      </c>
      <c r="R260" s="179">
        <f>Q260*H260</f>
        <v>0</v>
      </c>
      <c r="S260" s="179">
        <v>0</v>
      </c>
      <c r="T260" s="180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81" t="s">
        <v>504</v>
      </c>
      <c r="AT260" s="181" t="s">
        <v>120</v>
      </c>
      <c r="AU260" s="181" t="s">
        <v>126</v>
      </c>
      <c r="AY260" s="18" t="s">
        <v>117</v>
      </c>
      <c r="BE260" s="182">
        <f>IF(N260="základní",J260,0)</f>
        <v>0</v>
      </c>
      <c r="BF260" s="182">
        <f>IF(N260="snížená",J260,0)</f>
        <v>0</v>
      </c>
      <c r="BG260" s="182">
        <f>IF(N260="zákl. přenesená",J260,0)</f>
        <v>0</v>
      </c>
      <c r="BH260" s="182">
        <f>IF(N260="sníž. přenesená",J260,0)</f>
        <v>0</v>
      </c>
      <c r="BI260" s="182">
        <f>IF(N260="nulová",J260,0)</f>
        <v>0</v>
      </c>
      <c r="BJ260" s="18" t="s">
        <v>126</v>
      </c>
      <c r="BK260" s="182">
        <f>ROUND(I260*H260,2)</f>
        <v>0</v>
      </c>
      <c r="BL260" s="18" t="s">
        <v>504</v>
      </c>
      <c r="BM260" s="181" t="s">
        <v>527</v>
      </c>
    </row>
    <row r="261" spans="1:65" s="2" customFormat="1" ht="11.25">
      <c r="A261" s="35"/>
      <c r="B261" s="36"/>
      <c r="C261" s="37"/>
      <c r="D261" s="183" t="s">
        <v>128</v>
      </c>
      <c r="E261" s="37"/>
      <c r="F261" s="184" t="s">
        <v>528</v>
      </c>
      <c r="G261" s="37"/>
      <c r="H261" s="37"/>
      <c r="I261" s="185"/>
      <c r="J261" s="37"/>
      <c r="K261" s="37"/>
      <c r="L261" s="40"/>
      <c r="M261" s="186"/>
      <c r="N261" s="187"/>
      <c r="O261" s="65"/>
      <c r="P261" s="65"/>
      <c r="Q261" s="65"/>
      <c r="R261" s="65"/>
      <c r="S261" s="65"/>
      <c r="T261" s="66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128</v>
      </c>
      <c r="AU261" s="18" t="s">
        <v>126</v>
      </c>
    </row>
    <row r="262" spans="1:65" s="12" customFormat="1" ht="22.9" customHeight="1">
      <c r="B262" s="154"/>
      <c r="C262" s="155"/>
      <c r="D262" s="156" t="s">
        <v>68</v>
      </c>
      <c r="E262" s="168" t="s">
        <v>529</v>
      </c>
      <c r="F262" s="168" t="s">
        <v>530</v>
      </c>
      <c r="G262" s="155"/>
      <c r="H262" s="155"/>
      <c r="I262" s="158"/>
      <c r="J262" s="169">
        <f>BK262</f>
        <v>0</v>
      </c>
      <c r="K262" s="155"/>
      <c r="L262" s="160"/>
      <c r="M262" s="161"/>
      <c r="N262" s="162"/>
      <c r="O262" s="162"/>
      <c r="P262" s="163">
        <f>SUM(P263:P264)</f>
        <v>0</v>
      </c>
      <c r="Q262" s="162"/>
      <c r="R262" s="163">
        <f>SUM(R263:R264)</f>
        <v>0</v>
      </c>
      <c r="S262" s="162"/>
      <c r="T262" s="164">
        <f>SUM(T263:T264)</f>
        <v>0</v>
      </c>
      <c r="AR262" s="165" t="s">
        <v>153</v>
      </c>
      <c r="AT262" s="166" t="s">
        <v>68</v>
      </c>
      <c r="AU262" s="166" t="s">
        <v>77</v>
      </c>
      <c r="AY262" s="165" t="s">
        <v>117</v>
      </c>
      <c r="BK262" s="167">
        <f>SUM(BK263:BK264)</f>
        <v>0</v>
      </c>
    </row>
    <row r="263" spans="1:65" s="2" customFormat="1" ht="16.5" customHeight="1">
      <c r="A263" s="35"/>
      <c r="B263" s="36"/>
      <c r="C263" s="170" t="s">
        <v>531</v>
      </c>
      <c r="D263" s="170" t="s">
        <v>120</v>
      </c>
      <c r="E263" s="171" t="s">
        <v>532</v>
      </c>
      <c r="F263" s="172" t="s">
        <v>533</v>
      </c>
      <c r="G263" s="173" t="s">
        <v>390</v>
      </c>
      <c r="H263" s="174">
        <v>1</v>
      </c>
      <c r="I263" s="175"/>
      <c r="J263" s="176">
        <f>ROUND(I263*H263,2)</f>
        <v>0</v>
      </c>
      <c r="K263" s="172" t="s">
        <v>124</v>
      </c>
      <c r="L263" s="40"/>
      <c r="M263" s="177" t="s">
        <v>19</v>
      </c>
      <c r="N263" s="178" t="s">
        <v>41</v>
      </c>
      <c r="O263" s="65"/>
      <c r="P263" s="179">
        <f>O263*H263</f>
        <v>0</v>
      </c>
      <c r="Q263" s="179">
        <v>0</v>
      </c>
      <c r="R263" s="179">
        <f>Q263*H263</f>
        <v>0</v>
      </c>
      <c r="S263" s="179">
        <v>0</v>
      </c>
      <c r="T263" s="180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1" t="s">
        <v>504</v>
      </c>
      <c r="AT263" s="181" t="s">
        <v>120</v>
      </c>
      <c r="AU263" s="181" t="s">
        <v>126</v>
      </c>
      <c r="AY263" s="18" t="s">
        <v>117</v>
      </c>
      <c r="BE263" s="182">
        <f>IF(N263="základní",J263,0)</f>
        <v>0</v>
      </c>
      <c r="BF263" s="182">
        <f>IF(N263="snížená",J263,0)</f>
        <v>0</v>
      </c>
      <c r="BG263" s="182">
        <f>IF(N263="zákl. přenesená",J263,0)</f>
        <v>0</v>
      </c>
      <c r="BH263" s="182">
        <f>IF(N263="sníž. přenesená",J263,0)</f>
        <v>0</v>
      </c>
      <c r="BI263" s="182">
        <f>IF(N263="nulová",J263,0)</f>
        <v>0</v>
      </c>
      <c r="BJ263" s="18" t="s">
        <v>126</v>
      </c>
      <c r="BK263" s="182">
        <f>ROUND(I263*H263,2)</f>
        <v>0</v>
      </c>
      <c r="BL263" s="18" t="s">
        <v>504</v>
      </c>
      <c r="BM263" s="181" t="s">
        <v>534</v>
      </c>
    </row>
    <row r="264" spans="1:65" s="2" customFormat="1" ht="11.25">
      <c r="A264" s="35"/>
      <c r="B264" s="36"/>
      <c r="C264" s="37"/>
      <c r="D264" s="183" t="s">
        <v>128</v>
      </c>
      <c r="E264" s="37"/>
      <c r="F264" s="184" t="s">
        <v>535</v>
      </c>
      <c r="G264" s="37"/>
      <c r="H264" s="37"/>
      <c r="I264" s="185"/>
      <c r="J264" s="37"/>
      <c r="K264" s="37"/>
      <c r="L264" s="40"/>
      <c r="M264" s="221"/>
      <c r="N264" s="222"/>
      <c r="O264" s="223"/>
      <c r="P264" s="223"/>
      <c r="Q264" s="223"/>
      <c r="R264" s="223"/>
      <c r="S264" s="223"/>
      <c r="T264" s="224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128</v>
      </c>
      <c r="AU264" s="18" t="s">
        <v>126</v>
      </c>
    </row>
    <row r="265" spans="1:65" s="2" customFormat="1" ht="6.95" customHeight="1">
      <c r="A265" s="35"/>
      <c r="B265" s="48"/>
      <c r="C265" s="49"/>
      <c r="D265" s="49"/>
      <c r="E265" s="49"/>
      <c r="F265" s="49"/>
      <c r="G265" s="49"/>
      <c r="H265" s="49"/>
      <c r="I265" s="49"/>
      <c r="J265" s="49"/>
      <c r="K265" s="49"/>
      <c r="L265" s="40"/>
      <c r="M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</row>
  </sheetData>
  <sheetProtection algorithmName="SHA-512" hashValue="B6cLRnDL8l6ymLa8NDDcL1xyNX2lpczRXZBhRLJn69Lr2JKrV9SF0whEqtOQtMLhDZsiWb0zTWON+ePHanRoMA==" saltValue="Xy3pMTs3n/nl7V/1xn61JBIcO2A0ex1Xq0HOZAenHNQ6vsa6Jp7SzXzAOTbkGwhDrHRL8moljYuoVNsnAdvImQ==" spinCount="100000" sheet="1" objects="1" scenarios="1" formatColumns="0" formatRows="0" autoFilter="0"/>
  <autoFilter ref="C93:K264" xr:uid="{00000000-0009-0000-0000-000001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 xr:uid="{00000000-0004-0000-0100-000000000000}"/>
    <hyperlink ref="F101" r:id="rId2" xr:uid="{00000000-0004-0000-0100-000001000000}"/>
    <hyperlink ref="F104" r:id="rId3" xr:uid="{00000000-0004-0000-0100-000002000000}"/>
    <hyperlink ref="F114" r:id="rId4" xr:uid="{00000000-0004-0000-0100-000003000000}"/>
    <hyperlink ref="F116" r:id="rId5" xr:uid="{00000000-0004-0000-0100-000004000000}"/>
    <hyperlink ref="F118" r:id="rId6" xr:uid="{00000000-0004-0000-0100-000005000000}"/>
    <hyperlink ref="F124" r:id="rId7" xr:uid="{00000000-0004-0000-0100-000006000000}"/>
    <hyperlink ref="F128" r:id="rId8" xr:uid="{00000000-0004-0000-0100-000007000000}"/>
    <hyperlink ref="F130" r:id="rId9" xr:uid="{00000000-0004-0000-0100-000008000000}"/>
    <hyperlink ref="F132" r:id="rId10" xr:uid="{00000000-0004-0000-0100-000009000000}"/>
    <hyperlink ref="F135" r:id="rId11" xr:uid="{00000000-0004-0000-0100-00000A000000}"/>
    <hyperlink ref="F138" r:id="rId12" xr:uid="{00000000-0004-0000-0100-00000B000000}"/>
    <hyperlink ref="F142" r:id="rId13" xr:uid="{00000000-0004-0000-0100-00000C000000}"/>
    <hyperlink ref="F146" r:id="rId14" xr:uid="{00000000-0004-0000-0100-00000D000000}"/>
    <hyperlink ref="F149" r:id="rId15" xr:uid="{00000000-0004-0000-0100-00000E000000}"/>
    <hyperlink ref="F153" r:id="rId16" xr:uid="{00000000-0004-0000-0100-00000F000000}"/>
    <hyperlink ref="F156" r:id="rId17" xr:uid="{00000000-0004-0000-0100-000010000000}"/>
    <hyperlink ref="F159" r:id="rId18" xr:uid="{00000000-0004-0000-0100-000011000000}"/>
    <hyperlink ref="F162" r:id="rId19" xr:uid="{00000000-0004-0000-0100-000012000000}"/>
    <hyperlink ref="F165" r:id="rId20" xr:uid="{00000000-0004-0000-0100-000013000000}"/>
    <hyperlink ref="F168" r:id="rId21" xr:uid="{00000000-0004-0000-0100-000014000000}"/>
    <hyperlink ref="F171" r:id="rId22" xr:uid="{00000000-0004-0000-0100-000015000000}"/>
    <hyperlink ref="F174" r:id="rId23" xr:uid="{00000000-0004-0000-0100-000016000000}"/>
    <hyperlink ref="F177" r:id="rId24" xr:uid="{00000000-0004-0000-0100-000017000000}"/>
    <hyperlink ref="F181" r:id="rId25" xr:uid="{00000000-0004-0000-0100-000018000000}"/>
    <hyperlink ref="F184" r:id="rId26" xr:uid="{00000000-0004-0000-0100-000019000000}"/>
    <hyperlink ref="F187" r:id="rId27" xr:uid="{00000000-0004-0000-0100-00001A000000}"/>
    <hyperlink ref="F190" r:id="rId28" xr:uid="{00000000-0004-0000-0100-00001B000000}"/>
    <hyperlink ref="F194" r:id="rId29" xr:uid="{00000000-0004-0000-0100-00001C000000}"/>
    <hyperlink ref="F196" r:id="rId30" xr:uid="{00000000-0004-0000-0100-00001D000000}"/>
    <hyperlink ref="F198" r:id="rId31" xr:uid="{00000000-0004-0000-0100-00001E000000}"/>
    <hyperlink ref="F200" r:id="rId32" xr:uid="{00000000-0004-0000-0100-00001F000000}"/>
    <hyperlink ref="F203" r:id="rId33" xr:uid="{00000000-0004-0000-0100-000020000000}"/>
    <hyperlink ref="F206" r:id="rId34" xr:uid="{00000000-0004-0000-0100-000021000000}"/>
    <hyperlink ref="F210" r:id="rId35" xr:uid="{00000000-0004-0000-0100-000022000000}"/>
    <hyperlink ref="F213" r:id="rId36" xr:uid="{00000000-0004-0000-0100-000023000000}"/>
    <hyperlink ref="F216" r:id="rId37" xr:uid="{00000000-0004-0000-0100-000024000000}"/>
    <hyperlink ref="F219" r:id="rId38" xr:uid="{00000000-0004-0000-0100-000025000000}"/>
    <hyperlink ref="F222" r:id="rId39" xr:uid="{00000000-0004-0000-0100-000026000000}"/>
    <hyperlink ref="F225" r:id="rId40" xr:uid="{00000000-0004-0000-0100-000027000000}"/>
    <hyperlink ref="F228" r:id="rId41" xr:uid="{00000000-0004-0000-0100-000028000000}"/>
    <hyperlink ref="F230" r:id="rId42" xr:uid="{00000000-0004-0000-0100-000029000000}"/>
    <hyperlink ref="F233" r:id="rId43" xr:uid="{00000000-0004-0000-0100-00002A000000}"/>
    <hyperlink ref="F238" r:id="rId44" xr:uid="{00000000-0004-0000-0100-00002B000000}"/>
    <hyperlink ref="F240" r:id="rId45" xr:uid="{00000000-0004-0000-0100-00002C000000}"/>
    <hyperlink ref="F245" r:id="rId46" xr:uid="{00000000-0004-0000-0100-00002D000000}"/>
    <hyperlink ref="F252" r:id="rId47" xr:uid="{00000000-0004-0000-0100-00002E000000}"/>
    <hyperlink ref="F254" r:id="rId48" xr:uid="{00000000-0004-0000-0100-00002F000000}"/>
    <hyperlink ref="F257" r:id="rId49" xr:uid="{00000000-0004-0000-0100-000030000000}"/>
    <hyperlink ref="F259" r:id="rId50" xr:uid="{00000000-0004-0000-0100-000031000000}"/>
    <hyperlink ref="F261" r:id="rId51" xr:uid="{00000000-0004-0000-0100-000032000000}"/>
    <hyperlink ref="F264" r:id="rId52" xr:uid="{00000000-0004-0000-0100-00003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4" t="s">
        <v>536</v>
      </c>
      <c r="D3" s="364"/>
      <c r="E3" s="364"/>
      <c r="F3" s="364"/>
      <c r="G3" s="364"/>
      <c r="H3" s="364"/>
      <c r="I3" s="364"/>
      <c r="J3" s="364"/>
      <c r="K3" s="230"/>
    </row>
    <row r="4" spans="2:11" s="1" customFormat="1" ht="25.5" customHeight="1">
      <c r="B4" s="231"/>
      <c r="C4" s="363" t="s">
        <v>537</v>
      </c>
      <c r="D4" s="363"/>
      <c r="E4" s="363"/>
      <c r="F4" s="363"/>
      <c r="G4" s="363"/>
      <c r="H4" s="363"/>
      <c r="I4" s="363"/>
      <c r="J4" s="363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62" t="s">
        <v>538</v>
      </c>
      <c r="D6" s="362"/>
      <c r="E6" s="362"/>
      <c r="F6" s="362"/>
      <c r="G6" s="362"/>
      <c r="H6" s="362"/>
      <c r="I6" s="362"/>
      <c r="J6" s="362"/>
      <c r="K6" s="232"/>
    </row>
    <row r="7" spans="2:11" s="1" customFormat="1" ht="15" customHeight="1">
      <c r="B7" s="235"/>
      <c r="C7" s="362" t="s">
        <v>539</v>
      </c>
      <c r="D7" s="362"/>
      <c r="E7" s="362"/>
      <c r="F7" s="362"/>
      <c r="G7" s="362"/>
      <c r="H7" s="362"/>
      <c r="I7" s="362"/>
      <c r="J7" s="362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62" t="s">
        <v>540</v>
      </c>
      <c r="D9" s="362"/>
      <c r="E9" s="362"/>
      <c r="F9" s="362"/>
      <c r="G9" s="362"/>
      <c r="H9" s="362"/>
      <c r="I9" s="362"/>
      <c r="J9" s="362"/>
      <c r="K9" s="232"/>
    </row>
    <row r="10" spans="2:11" s="1" customFormat="1" ht="15" customHeight="1">
      <c r="B10" s="235"/>
      <c r="C10" s="234"/>
      <c r="D10" s="362" t="s">
        <v>541</v>
      </c>
      <c r="E10" s="362"/>
      <c r="F10" s="362"/>
      <c r="G10" s="362"/>
      <c r="H10" s="362"/>
      <c r="I10" s="362"/>
      <c r="J10" s="362"/>
      <c r="K10" s="232"/>
    </row>
    <row r="11" spans="2:11" s="1" customFormat="1" ht="15" customHeight="1">
      <c r="B11" s="235"/>
      <c r="C11" s="236"/>
      <c r="D11" s="362" t="s">
        <v>542</v>
      </c>
      <c r="E11" s="362"/>
      <c r="F11" s="362"/>
      <c r="G11" s="362"/>
      <c r="H11" s="362"/>
      <c r="I11" s="362"/>
      <c r="J11" s="362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543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62" t="s">
        <v>544</v>
      </c>
      <c r="E15" s="362"/>
      <c r="F15" s="362"/>
      <c r="G15" s="362"/>
      <c r="H15" s="362"/>
      <c r="I15" s="362"/>
      <c r="J15" s="362"/>
      <c r="K15" s="232"/>
    </row>
    <row r="16" spans="2:11" s="1" customFormat="1" ht="15" customHeight="1">
      <c r="B16" s="235"/>
      <c r="C16" s="236"/>
      <c r="D16" s="362" t="s">
        <v>545</v>
      </c>
      <c r="E16" s="362"/>
      <c r="F16" s="362"/>
      <c r="G16" s="362"/>
      <c r="H16" s="362"/>
      <c r="I16" s="362"/>
      <c r="J16" s="362"/>
      <c r="K16" s="232"/>
    </row>
    <row r="17" spans="2:11" s="1" customFormat="1" ht="15" customHeight="1">
      <c r="B17" s="235"/>
      <c r="C17" s="236"/>
      <c r="D17" s="362" t="s">
        <v>546</v>
      </c>
      <c r="E17" s="362"/>
      <c r="F17" s="362"/>
      <c r="G17" s="362"/>
      <c r="H17" s="362"/>
      <c r="I17" s="362"/>
      <c r="J17" s="362"/>
      <c r="K17" s="232"/>
    </row>
    <row r="18" spans="2:11" s="1" customFormat="1" ht="15" customHeight="1">
      <c r="B18" s="235"/>
      <c r="C18" s="236"/>
      <c r="D18" s="236"/>
      <c r="E18" s="238" t="s">
        <v>76</v>
      </c>
      <c r="F18" s="362" t="s">
        <v>547</v>
      </c>
      <c r="G18" s="362"/>
      <c r="H18" s="362"/>
      <c r="I18" s="362"/>
      <c r="J18" s="362"/>
      <c r="K18" s="232"/>
    </row>
    <row r="19" spans="2:11" s="1" customFormat="1" ht="15" customHeight="1">
      <c r="B19" s="235"/>
      <c r="C19" s="236"/>
      <c r="D19" s="236"/>
      <c r="E19" s="238" t="s">
        <v>548</v>
      </c>
      <c r="F19" s="362" t="s">
        <v>549</v>
      </c>
      <c r="G19" s="362"/>
      <c r="H19" s="362"/>
      <c r="I19" s="362"/>
      <c r="J19" s="362"/>
      <c r="K19" s="232"/>
    </row>
    <row r="20" spans="2:11" s="1" customFormat="1" ht="15" customHeight="1">
      <c r="B20" s="235"/>
      <c r="C20" s="236"/>
      <c r="D20" s="236"/>
      <c r="E20" s="238" t="s">
        <v>550</v>
      </c>
      <c r="F20" s="362" t="s">
        <v>551</v>
      </c>
      <c r="G20" s="362"/>
      <c r="H20" s="362"/>
      <c r="I20" s="362"/>
      <c r="J20" s="362"/>
      <c r="K20" s="232"/>
    </row>
    <row r="21" spans="2:11" s="1" customFormat="1" ht="15" customHeight="1">
      <c r="B21" s="235"/>
      <c r="C21" s="236"/>
      <c r="D21" s="236"/>
      <c r="E21" s="238" t="s">
        <v>552</v>
      </c>
      <c r="F21" s="362" t="s">
        <v>553</v>
      </c>
      <c r="G21" s="362"/>
      <c r="H21" s="362"/>
      <c r="I21" s="362"/>
      <c r="J21" s="362"/>
      <c r="K21" s="232"/>
    </row>
    <row r="22" spans="2:11" s="1" customFormat="1" ht="15" customHeight="1">
      <c r="B22" s="235"/>
      <c r="C22" s="236"/>
      <c r="D22" s="236"/>
      <c r="E22" s="238" t="s">
        <v>554</v>
      </c>
      <c r="F22" s="362" t="s">
        <v>555</v>
      </c>
      <c r="G22" s="362"/>
      <c r="H22" s="362"/>
      <c r="I22" s="362"/>
      <c r="J22" s="362"/>
      <c r="K22" s="232"/>
    </row>
    <row r="23" spans="2:11" s="1" customFormat="1" ht="15" customHeight="1">
      <c r="B23" s="235"/>
      <c r="C23" s="236"/>
      <c r="D23" s="236"/>
      <c r="E23" s="238" t="s">
        <v>556</v>
      </c>
      <c r="F23" s="362" t="s">
        <v>557</v>
      </c>
      <c r="G23" s="362"/>
      <c r="H23" s="362"/>
      <c r="I23" s="362"/>
      <c r="J23" s="362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62" t="s">
        <v>558</v>
      </c>
      <c r="D25" s="362"/>
      <c r="E25" s="362"/>
      <c r="F25" s="362"/>
      <c r="G25" s="362"/>
      <c r="H25" s="362"/>
      <c r="I25" s="362"/>
      <c r="J25" s="362"/>
      <c r="K25" s="232"/>
    </row>
    <row r="26" spans="2:11" s="1" customFormat="1" ht="15" customHeight="1">
      <c r="B26" s="235"/>
      <c r="C26" s="362" t="s">
        <v>559</v>
      </c>
      <c r="D26" s="362"/>
      <c r="E26" s="362"/>
      <c r="F26" s="362"/>
      <c r="G26" s="362"/>
      <c r="H26" s="362"/>
      <c r="I26" s="362"/>
      <c r="J26" s="362"/>
      <c r="K26" s="232"/>
    </row>
    <row r="27" spans="2:11" s="1" customFormat="1" ht="15" customHeight="1">
      <c r="B27" s="235"/>
      <c r="C27" s="234"/>
      <c r="D27" s="362" t="s">
        <v>560</v>
      </c>
      <c r="E27" s="362"/>
      <c r="F27" s="362"/>
      <c r="G27" s="362"/>
      <c r="H27" s="362"/>
      <c r="I27" s="362"/>
      <c r="J27" s="362"/>
      <c r="K27" s="232"/>
    </row>
    <row r="28" spans="2:11" s="1" customFormat="1" ht="15" customHeight="1">
      <c r="B28" s="235"/>
      <c r="C28" s="236"/>
      <c r="D28" s="362" t="s">
        <v>561</v>
      </c>
      <c r="E28" s="362"/>
      <c r="F28" s="362"/>
      <c r="G28" s="362"/>
      <c r="H28" s="362"/>
      <c r="I28" s="362"/>
      <c r="J28" s="362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62" t="s">
        <v>562</v>
      </c>
      <c r="E30" s="362"/>
      <c r="F30" s="362"/>
      <c r="G30" s="362"/>
      <c r="H30" s="362"/>
      <c r="I30" s="362"/>
      <c r="J30" s="362"/>
      <c r="K30" s="232"/>
    </row>
    <row r="31" spans="2:11" s="1" customFormat="1" ht="15" customHeight="1">
      <c r="B31" s="235"/>
      <c r="C31" s="236"/>
      <c r="D31" s="362" t="s">
        <v>563</v>
      </c>
      <c r="E31" s="362"/>
      <c r="F31" s="362"/>
      <c r="G31" s="362"/>
      <c r="H31" s="362"/>
      <c r="I31" s="362"/>
      <c r="J31" s="362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62" t="s">
        <v>564</v>
      </c>
      <c r="E33" s="362"/>
      <c r="F33" s="362"/>
      <c r="G33" s="362"/>
      <c r="H33" s="362"/>
      <c r="I33" s="362"/>
      <c r="J33" s="362"/>
      <c r="K33" s="232"/>
    </row>
    <row r="34" spans="2:11" s="1" customFormat="1" ht="15" customHeight="1">
      <c r="B34" s="235"/>
      <c r="C34" s="236"/>
      <c r="D34" s="362" t="s">
        <v>565</v>
      </c>
      <c r="E34" s="362"/>
      <c r="F34" s="362"/>
      <c r="G34" s="362"/>
      <c r="H34" s="362"/>
      <c r="I34" s="362"/>
      <c r="J34" s="362"/>
      <c r="K34" s="232"/>
    </row>
    <row r="35" spans="2:11" s="1" customFormat="1" ht="15" customHeight="1">
      <c r="B35" s="235"/>
      <c r="C35" s="236"/>
      <c r="D35" s="362" t="s">
        <v>566</v>
      </c>
      <c r="E35" s="362"/>
      <c r="F35" s="362"/>
      <c r="G35" s="362"/>
      <c r="H35" s="362"/>
      <c r="I35" s="362"/>
      <c r="J35" s="362"/>
      <c r="K35" s="232"/>
    </row>
    <row r="36" spans="2:11" s="1" customFormat="1" ht="15" customHeight="1">
      <c r="B36" s="235"/>
      <c r="C36" s="236"/>
      <c r="D36" s="234"/>
      <c r="E36" s="237" t="s">
        <v>103</v>
      </c>
      <c r="F36" s="234"/>
      <c r="G36" s="362" t="s">
        <v>567</v>
      </c>
      <c r="H36" s="362"/>
      <c r="I36" s="362"/>
      <c r="J36" s="362"/>
      <c r="K36" s="232"/>
    </row>
    <row r="37" spans="2:11" s="1" customFormat="1" ht="30.75" customHeight="1">
      <c r="B37" s="235"/>
      <c r="C37" s="236"/>
      <c r="D37" s="234"/>
      <c r="E37" s="237" t="s">
        <v>568</v>
      </c>
      <c r="F37" s="234"/>
      <c r="G37" s="362" t="s">
        <v>569</v>
      </c>
      <c r="H37" s="362"/>
      <c r="I37" s="362"/>
      <c r="J37" s="362"/>
      <c r="K37" s="232"/>
    </row>
    <row r="38" spans="2:11" s="1" customFormat="1" ht="15" customHeight="1">
      <c r="B38" s="235"/>
      <c r="C38" s="236"/>
      <c r="D38" s="234"/>
      <c r="E38" s="237" t="s">
        <v>50</v>
      </c>
      <c r="F38" s="234"/>
      <c r="G38" s="362" t="s">
        <v>570</v>
      </c>
      <c r="H38" s="362"/>
      <c r="I38" s="362"/>
      <c r="J38" s="362"/>
      <c r="K38" s="232"/>
    </row>
    <row r="39" spans="2:11" s="1" customFormat="1" ht="15" customHeight="1">
      <c r="B39" s="235"/>
      <c r="C39" s="236"/>
      <c r="D39" s="234"/>
      <c r="E39" s="237" t="s">
        <v>51</v>
      </c>
      <c r="F39" s="234"/>
      <c r="G39" s="362" t="s">
        <v>571</v>
      </c>
      <c r="H39" s="362"/>
      <c r="I39" s="362"/>
      <c r="J39" s="362"/>
      <c r="K39" s="232"/>
    </row>
    <row r="40" spans="2:11" s="1" customFormat="1" ht="15" customHeight="1">
      <c r="B40" s="235"/>
      <c r="C40" s="236"/>
      <c r="D40" s="234"/>
      <c r="E40" s="237" t="s">
        <v>104</v>
      </c>
      <c r="F40" s="234"/>
      <c r="G40" s="362" t="s">
        <v>572</v>
      </c>
      <c r="H40" s="362"/>
      <c r="I40" s="362"/>
      <c r="J40" s="362"/>
      <c r="K40" s="232"/>
    </row>
    <row r="41" spans="2:11" s="1" customFormat="1" ht="15" customHeight="1">
      <c r="B41" s="235"/>
      <c r="C41" s="236"/>
      <c r="D41" s="234"/>
      <c r="E41" s="237" t="s">
        <v>105</v>
      </c>
      <c r="F41" s="234"/>
      <c r="G41" s="362" t="s">
        <v>573</v>
      </c>
      <c r="H41" s="362"/>
      <c r="I41" s="362"/>
      <c r="J41" s="362"/>
      <c r="K41" s="232"/>
    </row>
    <row r="42" spans="2:11" s="1" customFormat="1" ht="15" customHeight="1">
      <c r="B42" s="235"/>
      <c r="C42" s="236"/>
      <c r="D42" s="234"/>
      <c r="E42" s="237" t="s">
        <v>574</v>
      </c>
      <c r="F42" s="234"/>
      <c r="G42" s="362" t="s">
        <v>575</v>
      </c>
      <c r="H42" s="362"/>
      <c r="I42" s="362"/>
      <c r="J42" s="362"/>
      <c r="K42" s="232"/>
    </row>
    <row r="43" spans="2:11" s="1" customFormat="1" ht="15" customHeight="1">
      <c r="B43" s="235"/>
      <c r="C43" s="236"/>
      <c r="D43" s="234"/>
      <c r="E43" s="237"/>
      <c r="F43" s="234"/>
      <c r="G43" s="362" t="s">
        <v>576</v>
      </c>
      <c r="H43" s="362"/>
      <c r="I43" s="362"/>
      <c r="J43" s="362"/>
      <c r="K43" s="232"/>
    </row>
    <row r="44" spans="2:11" s="1" customFormat="1" ht="15" customHeight="1">
      <c r="B44" s="235"/>
      <c r="C44" s="236"/>
      <c r="D44" s="234"/>
      <c r="E44" s="237" t="s">
        <v>577</v>
      </c>
      <c r="F44" s="234"/>
      <c r="G44" s="362" t="s">
        <v>578</v>
      </c>
      <c r="H44" s="362"/>
      <c r="I44" s="362"/>
      <c r="J44" s="362"/>
      <c r="K44" s="232"/>
    </row>
    <row r="45" spans="2:11" s="1" customFormat="1" ht="15" customHeight="1">
      <c r="B45" s="235"/>
      <c r="C45" s="236"/>
      <c r="D45" s="234"/>
      <c r="E45" s="237" t="s">
        <v>107</v>
      </c>
      <c r="F45" s="234"/>
      <c r="G45" s="362" t="s">
        <v>579</v>
      </c>
      <c r="H45" s="362"/>
      <c r="I45" s="362"/>
      <c r="J45" s="362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62" t="s">
        <v>580</v>
      </c>
      <c r="E47" s="362"/>
      <c r="F47" s="362"/>
      <c r="G47" s="362"/>
      <c r="H47" s="362"/>
      <c r="I47" s="362"/>
      <c r="J47" s="362"/>
      <c r="K47" s="232"/>
    </row>
    <row r="48" spans="2:11" s="1" customFormat="1" ht="15" customHeight="1">
      <c r="B48" s="235"/>
      <c r="C48" s="236"/>
      <c r="D48" s="236"/>
      <c r="E48" s="362" t="s">
        <v>581</v>
      </c>
      <c r="F48" s="362"/>
      <c r="G48" s="362"/>
      <c r="H48" s="362"/>
      <c r="I48" s="362"/>
      <c r="J48" s="362"/>
      <c r="K48" s="232"/>
    </row>
    <row r="49" spans="2:11" s="1" customFormat="1" ht="15" customHeight="1">
      <c r="B49" s="235"/>
      <c r="C49" s="236"/>
      <c r="D49" s="236"/>
      <c r="E49" s="362" t="s">
        <v>582</v>
      </c>
      <c r="F49" s="362"/>
      <c r="G49" s="362"/>
      <c r="H49" s="362"/>
      <c r="I49" s="362"/>
      <c r="J49" s="362"/>
      <c r="K49" s="232"/>
    </row>
    <row r="50" spans="2:11" s="1" customFormat="1" ht="15" customHeight="1">
      <c r="B50" s="235"/>
      <c r="C50" s="236"/>
      <c r="D50" s="236"/>
      <c r="E50" s="362" t="s">
        <v>583</v>
      </c>
      <c r="F50" s="362"/>
      <c r="G50" s="362"/>
      <c r="H50" s="362"/>
      <c r="I50" s="362"/>
      <c r="J50" s="362"/>
      <c r="K50" s="232"/>
    </row>
    <row r="51" spans="2:11" s="1" customFormat="1" ht="15" customHeight="1">
      <c r="B51" s="235"/>
      <c r="C51" s="236"/>
      <c r="D51" s="362" t="s">
        <v>584</v>
      </c>
      <c r="E51" s="362"/>
      <c r="F51" s="362"/>
      <c r="G51" s="362"/>
      <c r="H51" s="362"/>
      <c r="I51" s="362"/>
      <c r="J51" s="362"/>
      <c r="K51" s="232"/>
    </row>
    <row r="52" spans="2:11" s="1" customFormat="1" ht="25.5" customHeight="1">
      <c r="B52" s="231"/>
      <c r="C52" s="363" t="s">
        <v>585</v>
      </c>
      <c r="D52" s="363"/>
      <c r="E52" s="363"/>
      <c r="F52" s="363"/>
      <c r="G52" s="363"/>
      <c r="H52" s="363"/>
      <c r="I52" s="363"/>
      <c r="J52" s="363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62" t="s">
        <v>586</v>
      </c>
      <c r="D54" s="362"/>
      <c r="E54" s="362"/>
      <c r="F54" s="362"/>
      <c r="G54" s="362"/>
      <c r="H54" s="362"/>
      <c r="I54" s="362"/>
      <c r="J54" s="362"/>
      <c r="K54" s="232"/>
    </row>
    <row r="55" spans="2:11" s="1" customFormat="1" ht="15" customHeight="1">
      <c r="B55" s="231"/>
      <c r="C55" s="362" t="s">
        <v>587</v>
      </c>
      <c r="D55" s="362"/>
      <c r="E55" s="362"/>
      <c r="F55" s="362"/>
      <c r="G55" s="362"/>
      <c r="H55" s="362"/>
      <c r="I55" s="362"/>
      <c r="J55" s="362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62" t="s">
        <v>588</v>
      </c>
      <c r="D57" s="362"/>
      <c r="E57" s="362"/>
      <c r="F57" s="362"/>
      <c r="G57" s="362"/>
      <c r="H57" s="362"/>
      <c r="I57" s="362"/>
      <c r="J57" s="362"/>
      <c r="K57" s="232"/>
    </row>
    <row r="58" spans="2:11" s="1" customFormat="1" ht="15" customHeight="1">
      <c r="B58" s="231"/>
      <c r="C58" s="236"/>
      <c r="D58" s="362" t="s">
        <v>589</v>
      </c>
      <c r="E58" s="362"/>
      <c r="F58" s="362"/>
      <c r="G58" s="362"/>
      <c r="H58" s="362"/>
      <c r="I58" s="362"/>
      <c r="J58" s="362"/>
      <c r="K58" s="232"/>
    </row>
    <row r="59" spans="2:11" s="1" customFormat="1" ht="15" customHeight="1">
      <c r="B59" s="231"/>
      <c r="C59" s="236"/>
      <c r="D59" s="362" t="s">
        <v>590</v>
      </c>
      <c r="E59" s="362"/>
      <c r="F59" s="362"/>
      <c r="G59" s="362"/>
      <c r="H59" s="362"/>
      <c r="I59" s="362"/>
      <c r="J59" s="362"/>
      <c r="K59" s="232"/>
    </row>
    <row r="60" spans="2:11" s="1" customFormat="1" ht="15" customHeight="1">
      <c r="B60" s="231"/>
      <c r="C60" s="236"/>
      <c r="D60" s="362" t="s">
        <v>591</v>
      </c>
      <c r="E60" s="362"/>
      <c r="F60" s="362"/>
      <c r="G60" s="362"/>
      <c r="H60" s="362"/>
      <c r="I60" s="362"/>
      <c r="J60" s="362"/>
      <c r="K60" s="232"/>
    </row>
    <row r="61" spans="2:11" s="1" customFormat="1" ht="15" customHeight="1">
      <c r="B61" s="231"/>
      <c r="C61" s="236"/>
      <c r="D61" s="362" t="s">
        <v>592</v>
      </c>
      <c r="E61" s="362"/>
      <c r="F61" s="362"/>
      <c r="G61" s="362"/>
      <c r="H61" s="362"/>
      <c r="I61" s="362"/>
      <c r="J61" s="362"/>
      <c r="K61" s="232"/>
    </row>
    <row r="62" spans="2:11" s="1" customFormat="1" ht="15" customHeight="1">
      <c r="B62" s="231"/>
      <c r="C62" s="236"/>
      <c r="D62" s="365" t="s">
        <v>593</v>
      </c>
      <c r="E62" s="365"/>
      <c r="F62" s="365"/>
      <c r="G62" s="365"/>
      <c r="H62" s="365"/>
      <c r="I62" s="365"/>
      <c r="J62" s="365"/>
      <c r="K62" s="232"/>
    </row>
    <row r="63" spans="2:11" s="1" customFormat="1" ht="15" customHeight="1">
      <c r="B63" s="231"/>
      <c r="C63" s="236"/>
      <c r="D63" s="362" t="s">
        <v>594</v>
      </c>
      <c r="E63" s="362"/>
      <c r="F63" s="362"/>
      <c r="G63" s="362"/>
      <c r="H63" s="362"/>
      <c r="I63" s="362"/>
      <c r="J63" s="362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62" t="s">
        <v>595</v>
      </c>
      <c r="E65" s="362"/>
      <c r="F65" s="362"/>
      <c r="G65" s="362"/>
      <c r="H65" s="362"/>
      <c r="I65" s="362"/>
      <c r="J65" s="362"/>
      <c r="K65" s="232"/>
    </row>
    <row r="66" spans="2:11" s="1" customFormat="1" ht="15" customHeight="1">
      <c r="B66" s="231"/>
      <c r="C66" s="236"/>
      <c r="D66" s="365" t="s">
        <v>596</v>
      </c>
      <c r="E66" s="365"/>
      <c r="F66" s="365"/>
      <c r="G66" s="365"/>
      <c r="H66" s="365"/>
      <c r="I66" s="365"/>
      <c r="J66" s="365"/>
      <c r="K66" s="232"/>
    </row>
    <row r="67" spans="2:11" s="1" customFormat="1" ht="15" customHeight="1">
      <c r="B67" s="231"/>
      <c r="C67" s="236"/>
      <c r="D67" s="362" t="s">
        <v>597</v>
      </c>
      <c r="E67" s="362"/>
      <c r="F67" s="362"/>
      <c r="G67" s="362"/>
      <c r="H67" s="362"/>
      <c r="I67" s="362"/>
      <c r="J67" s="362"/>
      <c r="K67" s="232"/>
    </row>
    <row r="68" spans="2:11" s="1" customFormat="1" ht="15" customHeight="1">
      <c r="B68" s="231"/>
      <c r="C68" s="236"/>
      <c r="D68" s="362" t="s">
        <v>598</v>
      </c>
      <c r="E68" s="362"/>
      <c r="F68" s="362"/>
      <c r="G68" s="362"/>
      <c r="H68" s="362"/>
      <c r="I68" s="362"/>
      <c r="J68" s="362"/>
      <c r="K68" s="232"/>
    </row>
    <row r="69" spans="2:11" s="1" customFormat="1" ht="15" customHeight="1">
      <c r="B69" s="231"/>
      <c r="C69" s="236"/>
      <c r="D69" s="362" t="s">
        <v>599</v>
      </c>
      <c r="E69" s="362"/>
      <c r="F69" s="362"/>
      <c r="G69" s="362"/>
      <c r="H69" s="362"/>
      <c r="I69" s="362"/>
      <c r="J69" s="362"/>
      <c r="K69" s="232"/>
    </row>
    <row r="70" spans="2:11" s="1" customFormat="1" ht="15" customHeight="1">
      <c r="B70" s="231"/>
      <c r="C70" s="236"/>
      <c r="D70" s="362" t="s">
        <v>600</v>
      </c>
      <c r="E70" s="362"/>
      <c r="F70" s="362"/>
      <c r="G70" s="362"/>
      <c r="H70" s="362"/>
      <c r="I70" s="362"/>
      <c r="J70" s="362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6" t="s">
        <v>601</v>
      </c>
      <c r="D75" s="366"/>
      <c r="E75" s="366"/>
      <c r="F75" s="366"/>
      <c r="G75" s="366"/>
      <c r="H75" s="366"/>
      <c r="I75" s="366"/>
      <c r="J75" s="366"/>
      <c r="K75" s="249"/>
    </row>
    <row r="76" spans="2:11" s="1" customFormat="1" ht="17.25" customHeight="1">
      <c r="B76" s="248"/>
      <c r="C76" s="250" t="s">
        <v>602</v>
      </c>
      <c r="D76" s="250"/>
      <c r="E76" s="250"/>
      <c r="F76" s="250" t="s">
        <v>603</v>
      </c>
      <c r="G76" s="251"/>
      <c r="H76" s="250" t="s">
        <v>51</v>
      </c>
      <c r="I76" s="250" t="s">
        <v>54</v>
      </c>
      <c r="J76" s="250" t="s">
        <v>604</v>
      </c>
      <c r="K76" s="249"/>
    </row>
    <row r="77" spans="2:11" s="1" customFormat="1" ht="17.25" customHeight="1">
      <c r="B77" s="248"/>
      <c r="C77" s="252" t="s">
        <v>605</v>
      </c>
      <c r="D77" s="252"/>
      <c r="E77" s="252"/>
      <c r="F77" s="253" t="s">
        <v>606</v>
      </c>
      <c r="G77" s="254"/>
      <c r="H77" s="252"/>
      <c r="I77" s="252"/>
      <c r="J77" s="252" t="s">
        <v>607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50</v>
      </c>
      <c r="D79" s="257"/>
      <c r="E79" s="257"/>
      <c r="F79" s="258" t="s">
        <v>608</v>
      </c>
      <c r="G79" s="259"/>
      <c r="H79" s="237" t="s">
        <v>609</v>
      </c>
      <c r="I79" s="237" t="s">
        <v>610</v>
      </c>
      <c r="J79" s="237">
        <v>20</v>
      </c>
      <c r="K79" s="249"/>
    </row>
    <row r="80" spans="2:11" s="1" customFormat="1" ht="15" customHeight="1">
      <c r="B80" s="248"/>
      <c r="C80" s="237" t="s">
        <v>611</v>
      </c>
      <c r="D80" s="237"/>
      <c r="E80" s="237"/>
      <c r="F80" s="258" t="s">
        <v>608</v>
      </c>
      <c r="G80" s="259"/>
      <c r="H80" s="237" t="s">
        <v>612</v>
      </c>
      <c r="I80" s="237" t="s">
        <v>610</v>
      </c>
      <c r="J80" s="237">
        <v>120</v>
      </c>
      <c r="K80" s="249"/>
    </row>
    <row r="81" spans="2:11" s="1" customFormat="1" ht="15" customHeight="1">
      <c r="B81" s="260"/>
      <c r="C81" s="237" t="s">
        <v>613</v>
      </c>
      <c r="D81" s="237"/>
      <c r="E81" s="237"/>
      <c r="F81" s="258" t="s">
        <v>614</v>
      </c>
      <c r="G81" s="259"/>
      <c r="H81" s="237" t="s">
        <v>615</v>
      </c>
      <c r="I81" s="237" t="s">
        <v>610</v>
      </c>
      <c r="J81" s="237">
        <v>50</v>
      </c>
      <c r="K81" s="249"/>
    </row>
    <row r="82" spans="2:11" s="1" customFormat="1" ht="15" customHeight="1">
      <c r="B82" s="260"/>
      <c r="C82" s="237" t="s">
        <v>616</v>
      </c>
      <c r="D82" s="237"/>
      <c r="E82" s="237"/>
      <c r="F82" s="258" t="s">
        <v>608</v>
      </c>
      <c r="G82" s="259"/>
      <c r="H82" s="237" t="s">
        <v>617</v>
      </c>
      <c r="I82" s="237" t="s">
        <v>618</v>
      </c>
      <c r="J82" s="237"/>
      <c r="K82" s="249"/>
    </row>
    <row r="83" spans="2:11" s="1" customFormat="1" ht="15" customHeight="1">
      <c r="B83" s="260"/>
      <c r="C83" s="261" t="s">
        <v>619</v>
      </c>
      <c r="D83" s="261"/>
      <c r="E83" s="261"/>
      <c r="F83" s="262" t="s">
        <v>614</v>
      </c>
      <c r="G83" s="261"/>
      <c r="H83" s="261" t="s">
        <v>620</v>
      </c>
      <c r="I83" s="261" t="s">
        <v>610</v>
      </c>
      <c r="J83" s="261">
        <v>15</v>
      </c>
      <c r="K83" s="249"/>
    </row>
    <row r="84" spans="2:11" s="1" customFormat="1" ht="15" customHeight="1">
      <c r="B84" s="260"/>
      <c r="C84" s="261" t="s">
        <v>621</v>
      </c>
      <c r="D84" s="261"/>
      <c r="E84" s="261"/>
      <c r="F84" s="262" t="s">
        <v>614</v>
      </c>
      <c r="G84" s="261"/>
      <c r="H84" s="261" t="s">
        <v>622</v>
      </c>
      <c r="I84" s="261" t="s">
        <v>610</v>
      </c>
      <c r="J84" s="261">
        <v>15</v>
      </c>
      <c r="K84" s="249"/>
    </row>
    <row r="85" spans="2:11" s="1" customFormat="1" ht="15" customHeight="1">
      <c r="B85" s="260"/>
      <c r="C85" s="261" t="s">
        <v>623</v>
      </c>
      <c r="D85" s="261"/>
      <c r="E85" s="261"/>
      <c r="F85" s="262" t="s">
        <v>614</v>
      </c>
      <c r="G85" s="261"/>
      <c r="H85" s="261" t="s">
        <v>624</v>
      </c>
      <c r="I85" s="261" t="s">
        <v>610</v>
      </c>
      <c r="J85" s="261">
        <v>20</v>
      </c>
      <c r="K85" s="249"/>
    </row>
    <row r="86" spans="2:11" s="1" customFormat="1" ht="15" customHeight="1">
      <c r="B86" s="260"/>
      <c r="C86" s="261" t="s">
        <v>625</v>
      </c>
      <c r="D86" s="261"/>
      <c r="E86" s="261"/>
      <c r="F86" s="262" t="s">
        <v>614</v>
      </c>
      <c r="G86" s="261"/>
      <c r="H86" s="261" t="s">
        <v>626</v>
      </c>
      <c r="I86" s="261" t="s">
        <v>610</v>
      </c>
      <c r="J86" s="261">
        <v>20</v>
      </c>
      <c r="K86" s="249"/>
    </row>
    <row r="87" spans="2:11" s="1" customFormat="1" ht="15" customHeight="1">
      <c r="B87" s="260"/>
      <c r="C87" s="237" t="s">
        <v>627</v>
      </c>
      <c r="D87" s="237"/>
      <c r="E87" s="237"/>
      <c r="F87" s="258" t="s">
        <v>614</v>
      </c>
      <c r="G87" s="259"/>
      <c r="H87" s="237" t="s">
        <v>628</v>
      </c>
      <c r="I87" s="237" t="s">
        <v>610</v>
      </c>
      <c r="J87" s="237">
        <v>50</v>
      </c>
      <c r="K87" s="249"/>
    </row>
    <row r="88" spans="2:11" s="1" customFormat="1" ht="15" customHeight="1">
      <c r="B88" s="260"/>
      <c r="C88" s="237" t="s">
        <v>629</v>
      </c>
      <c r="D88" s="237"/>
      <c r="E88" s="237"/>
      <c r="F88" s="258" t="s">
        <v>614</v>
      </c>
      <c r="G88" s="259"/>
      <c r="H88" s="237" t="s">
        <v>630</v>
      </c>
      <c r="I88" s="237" t="s">
        <v>610</v>
      </c>
      <c r="J88" s="237">
        <v>20</v>
      </c>
      <c r="K88" s="249"/>
    </row>
    <row r="89" spans="2:11" s="1" customFormat="1" ht="15" customHeight="1">
      <c r="B89" s="260"/>
      <c r="C89" s="237" t="s">
        <v>631</v>
      </c>
      <c r="D89" s="237"/>
      <c r="E89" s="237"/>
      <c r="F89" s="258" t="s">
        <v>614</v>
      </c>
      <c r="G89" s="259"/>
      <c r="H89" s="237" t="s">
        <v>632</v>
      </c>
      <c r="I89" s="237" t="s">
        <v>610</v>
      </c>
      <c r="J89" s="237">
        <v>20</v>
      </c>
      <c r="K89" s="249"/>
    </row>
    <row r="90" spans="2:11" s="1" customFormat="1" ht="15" customHeight="1">
      <c r="B90" s="260"/>
      <c r="C90" s="237" t="s">
        <v>633</v>
      </c>
      <c r="D90" s="237"/>
      <c r="E90" s="237"/>
      <c r="F90" s="258" t="s">
        <v>614</v>
      </c>
      <c r="G90" s="259"/>
      <c r="H90" s="237" t="s">
        <v>634</v>
      </c>
      <c r="I90" s="237" t="s">
        <v>610</v>
      </c>
      <c r="J90" s="237">
        <v>50</v>
      </c>
      <c r="K90" s="249"/>
    </row>
    <row r="91" spans="2:11" s="1" customFormat="1" ht="15" customHeight="1">
      <c r="B91" s="260"/>
      <c r="C91" s="237" t="s">
        <v>635</v>
      </c>
      <c r="D91" s="237"/>
      <c r="E91" s="237"/>
      <c r="F91" s="258" t="s">
        <v>614</v>
      </c>
      <c r="G91" s="259"/>
      <c r="H91" s="237" t="s">
        <v>635</v>
      </c>
      <c r="I91" s="237" t="s">
        <v>610</v>
      </c>
      <c r="J91" s="237">
        <v>50</v>
      </c>
      <c r="K91" s="249"/>
    </row>
    <row r="92" spans="2:11" s="1" customFormat="1" ht="15" customHeight="1">
      <c r="B92" s="260"/>
      <c r="C92" s="237" t="s">
        <v>636</v>
      </c>
      <c r="D92" s="237"/>
      <c r="E92" s="237"/>
      <c r="F92" s="258" t="s">
        <v>614</v>
      </c>
      <c r="G92" s="259"/>
      <c r="H92" s="237" t="s">
        <v>637</v>
      </c>
      <c r="I92" s="237" t="s">
        <v>610</v>
      </c>
      <c r="J92" s="237">
        <v>255</v>
      </c>
      <c r="K92" s="249"/>
    </row>
    <row r="93" spans="2:11" s="1" customFormat="1" ht="15" customHeight="1">
      <c r="B93" s="260"/>
      <c r="C93" s="237" t="s">
        <v>638</v>
      </c>
      <c r="D93" s="237"/>
      <c r="E93" s="237"/>
      <c r="F93" s="258" t="s">
        <v>608</v>
      </c>
      <c r="G93" s="259"/>
      <c r="H93" s="237" t="s">
        <v>639</v>
      </c>
      <c r="I93" s="237" t="s">
        <v>640</v>
      </c>
      <c r="J93" s="237"/>
      <c r="K93" s="249"/>
    </row>
    <row r="94" spans="2:11" s="1" customFormat="1" ht="15" customHeight="1">
      <c r="B94" s="260"/>
      <c r="C94" s="237" t="s">
        <v>641</v>
      </c>
      <c r="D94" s="237"/>
      <c r="E94" s="237"/>
      <c r="F94" s="258" t="s">
        <v>608</v>
      </c>
      <c r="G94" s="259"/>
      <c r="H94" s="237" t="s">
        <v>642</v>
      </c>
      <c r="I94" s="237" t="s">
        <v>643</v>
      </c>
      <c r="J94" s="237"/>
      <c r="K94" s="249"/>
    </row>
    <row r="95" spans="2:11" s="1" customFormat="1" ht="15" customHeight="1">
      <c r="B95" s="260"/>
      <c r="C95" s="237" t="s">
        <v>644</v>
      </c>
      <c r="D95" s="237"/>
      <c r="E95" s="237"/>
      <c r="F95" s="258" t="s">
        <v>608</v>
      </c>
      <c r="G95" s="259"/>
      <c r="H95" s="237" t="s">
        <v>644</v>
      </c>
      <c r="I95" s="237" t="s">
        <v>643</v>
      </c>
      <c r="J95" s="237"/>
      <c r="K95" s="249"/>
    </row>
    <row r="96" spans="2:11" s="1" customFormat="1" ht="15" customHeight="1">
      <c r="B96" s="260"/>
      <c r="C96" s="237" t="s">
        <v>35</v>
      </c>
      <c r="D96" s="237"/>
      <c r="E96" s="237"/>
      <c r="F96" s="258" t="s">
        <v>608</v>
      </c>
      <c r="G96" s="259"/>
      <c r="H96" s="237" t="s">
        <v>645</v>
      </c>
      <c r="I96" s="237" t="s">
        <v>643</v>
      </c>
      <c r="J96" s="237"/>
      <c r="K96" s="249"/>
    </row>
    <row r="97" spans="2:11" s="1" customFormat="1" ht="15" customHeight="1">
      <c r="B97" s="260"/>
      <c r="C97" s="237" t="s">
        <v>45</v>
      </c>
      <c r="D97" s="237"/>
      <c r="E97" s="237"/>
      <c r="F97" s="258" t="s">
        <v>608</v>
      </c>
      <c r="G97" s="259"/>
      <c r="H97" s="237" t="s">
        <v>646</v>
      </c>
      <c r="I97" s="237" t="s">
        <v>643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6" t="s">
        <v>647</v>
      </c>
      <c r="D102" s="366"/>
      <c r="E102" s="366"/>
      <c r="F102" s="366"/>
      <c r="G102" s="366"/>
      <c r="H102" s="366"/>
      <c r="I102" s="366"/>
      <c r="J102" s="366"/>
      <c r="K102" s="249"/>
    </row>
    <row r="103" spans="2:11" s="1" customFormat="1" ht="17.25" customHeight="1">
      <c r="B103" s="248"/>
      <c r="C103" s="250" t="s">
        <v>602</v>
      </c>
      <c r="D103" s="250"/>
      <c r="E103" s="250"/>
      <c r="F103" s="250" t="s">
        <v>603</v>
      </c>
      <c r="G103" s="251"/>
      <c r="H103" s="250" t="s">
        <v>51</v>
      </c>
      <c r="I103" s="250" t="s">
        <v>54</v>
      </c>
      <c r="J103" s="250" t="s">
        <v>604</v>
      </c>
      <c r="K103" s="249"/>
    </row>
    <row r="104" spans="2:11" s="1" customFormat="1" ht="17.25" customHeight="1">
      <c r="B104" s="248"/>
      <c r="C104" s="252" t="s">
        <v>605</v>
      </c>
      <c r="D104" s="252"/>
      <c r="E104" s="252"/>
      <c r="F104" s="253" t="s">
        <v>606</v>
      </c>
      <c r="G104" s="254"/>
      <c r="H104" s="252"/>
      <c r="I104" s="252"/>
      <c r="J104" s="252" t="s">
        <v>607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50</v>
      </c>
      <c r="D106" s="257"/>
      <c r="E106" s="257"/>
      <c r="F106" s="258" t="s">
        <v>608</v>
      </c>
      <c r="G106" s="237"/>
      <c r="H106" s="237" t="s">
        <v>648</v>
      </c>
      <c r="I106" s="237" t="s">
        <v>610</v>
      </c>
      <c r="J106" s="237">
        <v>20</v>
      </c>
      <c r="K106" s="249"/>
    </row>
    <row r="107" spans="2:11" s="1" customFormat="1" ht="15" customHeight="1">
      <c r="B107" s="248"/>
      <c r="C107" s="237" t="s">
        <v>611</v>
      </c>
      <c r="D107" s="237"/>
      <c r="E107" s="237"/>
      <c r="F107" s="258" t="s">
        <v>608</v>
      </c>
      <c r="G107" s="237"/>
      <c r="H107" s="237" t="s">
        <v>648</v>
      </c>
      <c r="I107" s="237" t="s">
        <v>610</v>
      </c>
      <c r="J107" s="237">
        <v>120</v>
      </c>
      <c r="K107" s="249"/>
    </row>
    <row r="108" spans="2:11" s="1" customFormat="1" ht="15" customHeight="1">
      <c r="B108" s="260"/>
      <c r="C108" s="237" t="s">
        <v>613</v>
      </c>
      <c r="D108" s="237"/>
      <c r="E108" s="237"/>
      <c r="F108" s="258" t="s">
        <v>614</v>
      </c>
      <c r="G108" s="237"/>
      <c r="H108" s="237" t="s">
        <v>648</v>
      </c>
      <c r="I108" s="237" t="s">
        <v>610</v>
      </c>
      <c r="J108" s="237">
        <v>50</v>
      </c>
      <c r="K108" s="249"/>
    </row>
    <row r="109" spans="2:11" s="1" customFormat="1" ht="15" customHeight="1">
      <c r="B109" s="260"/>
      <c r="C109" s="237" t="s">
        <v>616</v>
      </c>
      <c r="D109" s="237"/>
      <c r="E109" s="237"/>
      <c r="F109" s="258" t="s">
        <v>608</v>
      </c>
      <c r="G109" s="237"/>
      <c r="H109" s="237" t="s">
        <v>648</v>
      </c>
      <c r="I109" s="237" t="s">
        <v>618</v>
      </c>
      <c r="J109" s="237"/>
      <c r="K109" s="249"/>
    </row>
    <row r="110" spans="2:11" s="1" customFormat="1" ht="15" customHeight="1">
      <c r="B110" s="260"/>
      <c r="C110" s="237" t="s">
        <v>627</v>
      </c>
      <c r="D110" s="237"/>
      <c r="E110" s="237"/>
      <c r="F110" s="258" t="s">
        <v>614</v>
      </c>
      <c r="G110" s="237"/>
      <c r="H110" s="237" t="s">
        <v>648</v>
      </c>
      <c r="I110" s="237" t="s">
        <v>610</v>
      </c>
      <c r="J110" s="237">
        <v>50</v>
      </c>
      <c r="K110" s="249"/>
    </row>
    <row r="111" spans="2:11" s="1" customFormat="1" ht="15" customHeight="1">
      <c r="B111" s="260"/>
      <c r="C111" s="237" t="s">
        <v>635</v>
      </c>
      <c r="D111" s="237"/>
      <c r="E111" s="237"/>
      <c r="F111" s="258" t="s">
        <v>614</v>
      </c>
      <c r="G111" s="237"/>
      <c r="H111" s="237" t="s">
        <v>648</v>
      </c>
      <c r="I111" s="237" t="s">
        <v>610</v>
      </c>
      <c r="J111" s="237">
        <v>50</v>
      </c>
      <c r="K111" s="249"/>
    </row>
    <row r="112" spans="2:11" s="1" customFormat="1" ht="15" customHeight="1">
      <c r="B112" s="260"/>
      <c r="C112" s="237" t="s">
        <v>633</v>
      </c>
      <c r="D112" s="237"/>
      <c r="E112" s="237"/>
      <c r="F112" s="258" t="s">
        <v>614</v>
      </c>
      <c r="G112" s="237"/>
      <c r="H112" s="237" t="s">
        <v>648</v>
      </c>
      <c r="I112" s="237" t="s">
        <v>610</v>
      </c>
      <c r="J112" s="237">
        <v>50</v>
      </c>
      <c r="K112" s="249"/>
    </row>
    <row r="113" spans="2:11" s="1" customFormat="1" ht="15" customHeight="1">
      <c r="B113" s="260"/>
      <c r="C113" s="237" t="s">
        <v>50</v>
      </c>
      <c r="D113" s="237"/>
      <c r="E113" s="237"/>
      <c r="F113" s="258" t="s">
        <v>608</v>
      </c>
      <c r="G113" s="237"/>
      <c r="H113" s="237" t="s">
        <v>649</v>
      </c>
      <c r="I113" s="237" t="s">
        <v>610</v>
      </c>
      <c r="J113" s="237">
        <v>20</v>
      </c>
      <c r="K113" s="249"/>
    </row>
    <row r="114" spans="2:11" s="1" customFormat="1" ht="15" customHeight="1">
      <c r="B114" s="260"/>
      <c r="C114" s="237" t="s">
        <v>650</v>
      </c>
      <c r="D114" s="237"/>
      <c r="E114" s="237"/>
      <c r="F114" s="258" t="s">
        <v>608</v>
      </c>
      <c r="G114" s="237"/>
      <c r="H114" s="237" t="s">
        <v>651</v>
      </c>
      <c r="I114" s="237" t="s">
        <v>610</v>
      </c>
      <c r="J114" s="237">
        <v>120</v>
      </c>
      <c r="K114" s="249"/>
    </row>
    <row r="115" spans="2:11" s="1" customFormat="1" ht="15" customHeight="1">
      <c r="B115" s="260"/>
      <c r="C115" s="237" t="s">
        <v>35</v>
      </c>
      <c r="D115" s="237"/>
      <c r="E115" s="237"/>
      <c r="F115" s="258" t="s">
        <v>608</v>
      </c>
      <c r="G115" s="237"/>
      <c r="H115" s="237" t="s">
        <v>652</v>
      </c>
      <c r="I115" s="237" t="s">
        <v>643</v>
      </c>
      <c r="J115" s="237"/>
      <c r="K115" s="249"/>
    </row>
    <row r="116" spans="2:11" s="1" customFormat="1" ht="15" customHeight="1">
      <c r="B116" s="260"/>
      <c r="C116" s="237" t="s">
        <v>45</v>
      </c>
      <c r="D116" s="237"/>
      <c r="E116" s="237"/>
      <c r="F116" s="258" t="s">
        <v>608</v>
      </c>
      <c r="G116" s="237"/>
      <c r="H116" s="237" t="s">
        <v>653</v>
      </c>
      <c r="I116" s="237" t="s">
        <v>643</v>
      </c>
      <c r="J116" s="237"/>
      <c r="K116" s="249"/>
    </row>
    <row r="117" spans="2:11" s="1" customFormat="1" ht="15" customHeight="1">
      <c r="B117" s="260"/>
      <c r="C117" s="237" t="s">
        <v>54</v>
      </c>
      <c r="D117" s="237"/>
      <c r="E117" s="237"/>
      <c r="F117" s="258" t="s">
        <v>608</v>
      </c>
      <c r="G117" s="237"/>
      <c r="H117" s="237" t="s">
        <v>654</v>
      </c>
      <c r="I117" s="237" t="s">
        <v>655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4" t="s">
        <v>656</v>
      </c>
      <c r="D122" s="364"/>
      <c r="E122" s="364"/>
      <c r="F122" s="364"/>
      <c r="G122" s="364"/>
      <c r="H122" s="364"/>
      <c r="I122" s="364"/>
      <c r="J122" s="364"/>
      <c r="K122" s="277"/>
    </row>
    <row r="123" spans="2:11" s="1" customFormat="1" ht="17.25" customHeight="1">
      <c r="B123" s="278"/>
      <c r="C123" s="250" t="s">
        <v>602</v>
      </c>
      <c r="D123" s="250"/>
      <c r="E123" s="250"/>
      <c r="F123" s="250" t="s">
        <v>603</v>
      </c>
      <c r="G123" s="251"/>
      <c r="H123" s="250" t="s">
        <v>51</v>
      </c>
      <c r="I123" s="250" t="s">
        <v>54</v>
      </c>
      <c r="J123" s="250" t="s">
        <v>604</v>
      </c>
      <c r="K123" s="279"/>
    </row>
    <row r="124" spans="2:11" s="1" customFormat="1" ht="17.25" customHeight="1">
      <c r="B124" s="278"/>
      <c r="C124" s="252" t="s">
        <v>605</v>
      </c>
      <c r="D124" s="252"/>
      <c r="E124" s="252"/>
      <c r="F124" s="253" t="s">
        <v>606</v>
      </c>
      <c r="G124" s="254"/>
      <c r="H124" s="252"/>
      <c r="I124" s="252"/>
      <c r="J124" s="252" t="s">
        <v>607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611</v>
      </c>
      <c r="D126" s="257"/>
      <c r="E126" s="257"/>
      <c r="F126" s="258" t="s">
        <v>608</v>
      </c>
      <c r="G126" s="237"/>
      <c r="H126" s="237" t="s">
        <v>648</v>
      </c>
      <c r="I126" s="237" t="s">
        <v>610</v>
      </c>
      <c r="J126" s="237">
        <v>120</v>
      </c>
      <c r="K126" s="283"/>
    </row>
    <row r="127" spans="2:11" s="1" customFormat="1" ht="15" customHeight="1">
      <c r="B127" s="280"/>
      <c r="C127" s="237" t="s">
        <v>657</v>
      </c>
      <c r="D127" s="237"/>
      <c r="E127" s="237"/>
      <c r="F127" s="258" t="s">
        <v>608</v>
      </c>
      <c r="G127" s="237"/>
      <c r="H127" s="237" t="s">
        <v>658</v>
      </c>
      <c r="I127" s="237" t="s">
        <v>610</v>
      </c>
      <c r="J127" s="237" t="s">
        <v>659</v>
      </c>
      <c r="K127" s="283"/>
    </row>
    <row r="128" spans="2:11" s="1" customFormat="1" ht="15" customHeight="1">
      <c r="B128" s="280"/>
      <c r="C128" s="237" t="s">
        <v>556</v>
      </c>
      <c r="D128" s="237"/>
      <c r="E128" s="237"/>
      <c r="F128" s="258" t="s">
        <v>608</v>
      </c>
      <c r="G128" s="237"/>
      <c r="H128" s="237" t="s">
        <v>660</v>
      </c>
      <c r="I128" s="237" t="s">
        <v>610</v>
      </c>
      <c r="J128" s="237" t="s">
        <v>659</v>
      </c>
      <c r="K128" s="283"/>
    </row>
    <row r="129" spans="2:11" s="1" customFormat="1" ht="15" customHeight="1">
      <c r="B129" s="280"/>
      <c r="C129" s="237" t="s">
        <v>619</v>
      </c>
      <c r="D129" s="237"/>
      <c r="E129" s="237"/>
      <c r="F129" s="258" t="s">
        <v>614</v>
      </c>
      <c r="G129" s="237"/>
      <c r="H129" s="237" t="s">
        <v>620</v>
      </c>
      <c r="I129" s="237" t="s">
        <v>610</v>
      </c>
      <c r="J129" s="237">
        <v>15</v>
      </c>
      <c r="K129" s="283"/>
    </row>
    <row r="130" spans="2:11" s="1" customFormat="1" ht="15" customHeight="1">
      <c r="B130" s="280"/>
      <c r="C130" s="261" t="s">
        <v>621</v>
      </c>
      <c r="D130" s="261"/>
      <c r="E130" s="261"/>
      <c r="F130" s="262" t="s">
        <v>614</v>
      </c>
      <c r="G130" s="261"/>
      <c r="H130" s="261" t="s">
        <v>622</v>
      </c>
      <c r="I130" s="261" t="s">
        <v>610</v>
      </c>
      <c r="J130" s="261">
        <v>15</v>
      </c>
      <c r="K130" s="283"/>
    </row>
    <row r="131" spans="2:11" s="1" customFormat="1" ht="15" customHeight="1">
      <c r="B131" s="280"/>
      <c r="C131" s="261" t="s">
        <v>623</v>
      </c>
      <c r="D131" s="261"/>
      <c r="E131" s="261"/>
      <c r="F131" s="262" t="s">
        <v>614</v>
      </c>
      <c r="G131" s="261"/>
      <c r="H131" s="261" t="s">
        <v>624</v>
      </c>
      <c r="I131" s="261" t="s">
        <v>610</v>
      </c>
      <c r="J131" s="261">
        <v>20</v>
      </c>
      <c r="K131" s="283"/>
    </row>
    <row r="132" spans="2:11" s="1" customFormat="1" ht="15" customHeight="1">
      <c r="B132" s="280"/>
      <c r="C132" s="261" t="s">
        <v>625</v>
      </c>
      <c r="D132" s="261"/>
      <c r="E132" s="261"/>
      <c r="F132" s="262" t="s">
        <v>614</v>
      </c>
      <c r="G132" s="261"/>
      <c r="H132" s="261" t="s">
        <v>626</v>
      </c>
      <c r="I132" s="261" t="s">
        <v>610</v>
      </c>
      <c r="J132" s="261">
        <v>20</v>
      </c>
      <c r="K132" s="283"/>
    </row>
    <row r="133" spans="2:11" s="1" customFormat="1" ht="15" customHeight="1">
      <c r="B133" s="280"/>
      <c r="C133" s="237" t="s">
        <v>613</v>
      </c>
      <c r="D133" s="237"/>
      <c r="E133" s="237"/>
      <c r="F133" s="258" t="s">
        <v>614</v>
      </c>
      <c r="G133" s="237"/>
      <c r="H133" s="237" t="s">
        <v>648</v>
      </c>
      <c r="I133" s="237" t="s">
        <v>610</v>
      </c>
      <c r="J133" s="237">
        <v>50</v>
      </c>
      <c r="K133" s="283"/>
    </row>
    <row r="134" spans="2:11" s="1" customFormat="1" ht="15" customHeight="1">
      <c r="B134" s="280"/>
      <c r="C134" s="237" t="s">
        <v>627</v>
      </c>
      <c r="D134" s="237"/>
      <c r="E134" s="237"/>
      <c r="F134" s="258" t="s">
        <v>614</v>
      </c>
      <c r="G134" s="237"/>
      <c r="H134" s="237" t="s">
        <v>648</v>
      </c>
      <c r="I134" s="237" t="s">
        <v>610</v>
      </c>
      <c r="J134" s="237">
        <v>50</v>
      </c>
      <c r="K134" s="283"/>
    </row>
    <row r="135" spans="2:11" s="1" customFormat="1" ht="15" customHeight="1">
      <c r="B135" s="280"/>
      <c r="C135" s="237" t="s">
        <v>633</v>
      </c>
      <c r="D135" s="237"/>
      <c r="E135" s="237"/>
      <c r="F135" s="258" t="s">
        <v>614</v>
      </c>
      <c r="G135" s="237"/>
      <c r="H135" s="237" t="s">
        <v>648</v>
      </c>
      <c r="I135" s="237" t="s">
        <v>610</v>
      </c>
      <c r="J135" s="237">
        <v>50</v>
      </c>
      <c r="K135" s="283"/>
    </row>
    <row r="136" spans="2:11" s="1" customFormat="1" ht="15" customHeight="1">
      <c r="B136" s="280"/>
      <c r="C136" s="237" t="s">
        <v>635</v>
      </c>
      <c r="D136" s="237"/>
      <c r="E136" s="237"/>
      <c r="F136" s="258" t="s">
        <v>614</v>
      </c>
      <c r="G136" s="237"/>
      <c r="H136" s="237" t="s">
        <v>648</v>
      </c>
      <c r="I136" s="237" t="s">
        <v>610</v>
      </c>
      <c r="J136" s="237">
        <v>50</v>
      </c>
      <c r="K136" s="283"/>
    </row>
    <row r="137" spans="2:11" s="1" customFormat="1" ht="15" customHeight="1">
      <c r="B137" s="280"/>
      <c r="C137" s="237" t="s">
        <v>636</v>
      </c>
      <c r="D137" s="237"/>
      <c r="E137" s="237"/>
      <c r="F137" s="258" t="s">
        <v>614</v>
      </c>
      <c r="G137" s="237"/>
      <c r="H137" s="237" t="s">
        <v>661</v>
      </c>
      <c r="I137" s="237" t="s">
        <v>610</v>
      </c>
      <c r="J137" s="237">
        <v>255</v>
      </c>
      <c r="K137" s="283"/>
    </row>
    <row r="138" spans="2:11" s="1" customFormat="1" ht="15" customHeight="1">
      <c r="B138" s="280"/>
      <c r="C138" s="237" t="s">
        <v>638</v>
      </c>
      <c r="D138" s="237"/>
      <c r="E138" s="237"/>
      <c r="F138" s="258" t="s">
        <v>608</v>
      </c>
      <c r="G138" s="237"/>
      <c r="H138" s="237" t="s">
        <v>662</v>
      </c>
      <c r="I138" s="237" t="s">
        <v>640</v>
      </c>
      <c r="J138" s="237"/>
      <c r="K138" s="283"/>
    </row>
    <row r="139" spans="2:11" s="1" customFormat="1" ht="15" customHeight="1">
      <c r="B139" s="280"/>
      <c r="C139" s="237" t="s">
        <v>641</v>
      </c>
      <c r="D139" s="237"/>
      <c r="E139" s="237"/>
      <c r="F139" s="258" t="s">
        <v>608</v>
      </c>
      <c r="G139" s="237"/>
      <c r="H139" s="237" t="s">
        <v>663</v>
      </c>
      <c r="I139" s="237" t="s">
        <v>643</v>
      </c>
      <c r="J139" s="237"/>
      <c r="K139" s="283"/>
    </row>
    <row r="140" spans="2:11" s="1" customFormat="1" ht="15" customHeight="1">
      <c r="B140" s="280"/>
      <c r="C140" s="237" t="s">
        <v>644</v>
      </c>
      <c r="D140" s="237"/>
      <c r="E140" s="237"/>
      <c r="F140" s="258" t="s">
        <v>608</v>
      </c>
      <c r="G140" s="237"/>
      <c r="H140" s="237" t="s">
        <v>644</v>
      </c>
      <c r="I140" s="237" t="s">
        <v>643</v>
      </c>
      <c r="J140" s="237"/>
      <c r="K140" s="283"/>
    </row>
    <row r="141" spans="2:11" s="1" customFormat="1" ht="15" customHeight="1">
      <c r="B141" s="280"/>
      <c r="C141" s="237" t="s">
        <v>35</v>
      </c>
      <c r="D141" s="237"/>
      <c r="E141" s="237"/>
      <c r="F141" s="258" t="s">
        <v>608</v>
      </c>
      <c r="G141" s="237"/>
      <c r="H141" s="237" t="s">
        <v>664</v>
      </c>
      <c r="I141" s="237" t="s">
        <v>643</v>
      </c>
      <c r="J141" s="237"/>
      <c r="K141" s="283"/>
    </row>
    <row r="142" spans="2:11" s="1" customFormat="1" ht="15" customHeight="1">
      <c r="B142" s="280"/>
      <c r="C142" s="237" t="s">
        <v>665</v>
      </c>
      <c r="D142" s="237"/>
      <c r="E142" s="237"/>
      <c r="F142" s="258" t="s">
        <v>608</v>
      </c>
      <c r="G142" s="237"/>
      <c r="H142" s="237" t="s">
        <v>666</v>
      </c>
      <c r="I142" s="237" t="s">
        <v>643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6" t="s">
        <v>667</v>
      </c>
      <c r="D147" s="366"/>
      <c r="E147" s="366"/>
      <c r="F147" s="366"/>
      <c r="G147" s="366"/>
      <c r="H147" s="366"/>
      <c r="I147" s="366"/>
      <c r="J147" s="366"/>
      <c r="K147" s="249"/>
    </row>
    <row r="148" spans="2:11" s="1" customFormat="1" ht="17.25" customHeight="1">
      <c r="B148" s="248"/>
      <c r="C148" s="250" t="s">
        <v>602</v>
      </c>
      <c r="D148" s="250"/>
      <c r="E148" s="250"/>
      <c r="F148" s="250" t="s">
        <v>603</v>
      </c>
      <c r="G148" s="251"/>
      <c r="H148" s="250" t="s">
        <v>51</v>
      </c>
      <c r="I148" s="250" t="s">
        <v>54</v>
      </c>
      <c r="J148" s="250" t="s">
        <v>604</v>
      </c>
      <c r="K148" s="249"/>
    </row>
    <row r="149" spans="2:11" s="1" customFormat="1" ht="17.25" customHeight="1">
      <c r="B149" s="248"/>
      <c r="C149" s="252" t="s">
        <v>605</v>
      </c>
      <c r="D149" s="252"/>
      <c r="E149" s="252"/>
      <c r="F149" s="253" t="s">
        <v>606</v>
      </c>
      <c r="G149" s="254"/>
      <c r="H149" s="252"/>
      <c r="I149" s="252"/>
      <c r="J149" s="252" t="s">
        <v>607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611</v>
      </c>
      <c r="D151" s="237"/>
      <c r="E151" s="237"/>
      <c r="F151" s="288" t="s">
        <v>608</v>
      </c>
      <c r="G151" s="237"/>
      <c r="H151" s="287" t="s">
        <v>648</v>
      </c>
      <c r="I151" s="287" t="s">
        <v>610</v>
      </c>
      <c r="J151" s="287">
        <v>120</v>
      </c>
      <c r="K151" s="283"/>
    </row>
    <row r="152" spans="2:11" s="1" customFormat="1" ht="15" customHeight="1">
      <c r="B152" s="260"/>
      <c r="C152" s="287" t="s">
        <v>657</v>
      </c>
      <c r="D152" s="237"/>
      <c r="E152" s="237"/>
      <c r="F152" s="288" t="s">
        <v>608</v>
      </c>
      <c r="G152" s="237"/>
      <c r="H152" s="287" t="s">
        <v>668</v>
      </c>
      <c r="I152" s="287" t="s">
        <v>610</v>
      </c>
      <c r="J152" s="287" t="s">
        <v>659</v>
      </c>
      <c r="K152" s="283"/>
    </row>
    <row r="153" spans="2:11" s="1" customFormat="1" ht="15" customHeight="1">
      <c r="B153" s="260"/>
      <c r="C153" s="287" t="s">
        <v>556</v>
      </c>
      <c r="D153" s="237"/>
      <c r="E153" s="237"/>
      <c r="F153" s="288" t="s">
        <v>608</v>
      </c>
      <c r="G153" s="237"/>
      <c r="H153" s="287" t="s">
        <v>669</v>
      </c>
      <c r="I153" s="287" t="s">
        <v>610</v>
      </c>
      <c r="J153" s="287" t="s">
        <v>659</v>
      </c>
      <c r="K153" s="283"/>
    </row>
    <row r="154" spans="2:11" s="1" customFormat="1" ht="15" customHeight="1">
      <c r="B154" s="260"/>
      <c r="C154" s="287" t="s">
        <v>613</v>
      </c>
      <c r="D154" s="237"/>
      <c r="E154" s="237"/>
      <c r="F154" s="288" t="s">
        <v>614</v>
      </c>
      <c r="G154" s="237"/>
      <c r="H154" s="287" t="s">
        <v>648</v>
      </c>
      <c r="I154" s="287" t="s">
        <v>610</v>
      </c>
      <c r="J154" s="287">
        <v>50</v>
      </c>
      <c r="K154" s="283"/>
    </row>
    <row r="155" spans="2:11" s="1" customFormat="1" ht="15" customHeight="1">
      <c r="B155" s="260"/>
      <c r="C155" s="287" t="s">
        <v>616</v>
      </c>
      <c r="D155" s="237"/>
      <c r="E155" s="237"/>
      <c r="F155" s="288" t="s">
        <v>608</v>
      </c>
      <c r="G155" s="237"/>
      <c r="H155" s="287" t="s">
        <v>648</v>
      </c>
      <c r="I155" s="287" t="s">
        <v>618</v>
      </c>
      <c r="J155" s="287"/>
      <c r="K155" s="283"/>
    </row>
    <row r="156" spans="2:11" s="1" customFormat="1" ht="15" customHeight="1">
      <c r="B156" s="260"/>
      <c r="C156" s="287" t="s">
        <v>627</v>
      </c>
      <c r="D156" s="237"/>
      <c r="E156" s="237"/>
      <c r="F156" s="288" t="s">
        <v>614</v>
      </c>
      <c r="G156" s="237"/>
      <c r="H156" s="287" t="s">
        <v>648</v>
      </c>
      <c r="I156" s="287" t="s">
        <v>610</v>
      </c>
      <c r="J156" s="287">
        <v>50</v>
      </c>
      <c r="K156" s="283"/>
    </row>
    <row r="157" spans="2:11" s="1" customFormat="1" ht="15" customHeight="1">
      <c r="B157" s="260"/>
      <c r="C157" s="287" t="s">
        <v>635</v>
      </c>
      <c r="D157" s="237"/>
      <c r="E157" s="237"/>
      <c r="F157" s="288" t="s">
        <v>614</v>
      </c>
      <c r="G157" s="237"/>
      <c r="H157" s="287" t="s">
        <v>648</v>
      </c>
      <c r="I157" s="287" t="s">
        <v>610</v>
      </c>
      <c r="J157" s="287">
        <v>50</v>
      </c>
      <c r="K157" s="283"/>
    </row>
    <row r="158" spans="2:11" s="1" customFormat="1" ht="15" customHeight="1">
      <c r="B158" s="260"/>
      <c r="C158" s="287" t="s">
        <v>633</v>
      </c>
      <c r="D158" s="237"/>
      <c r="E158" s="237"/>
      <c r="F158" s="288" t="s">
        <v>614</v>
      </c>
      <c r="G158" s="237"/>
      <c r="H158" s="287" t="s">
        <v>648</v>
      </c>
      <c r="I158" s="287" t="s">
        <v>610</v>
      </c>
      <c r="J158" s="287">
        <v>50</v>
      </c>
      <c r="K158" s="283"/>
    </row>
    <row r="159" spans="2:11" s="1" customFormat="1" ht="15" customHeight="1">
      <c r="B159" s="260"/>
      <c r="C159" s="287" t="s">
        <v>84</v>
      </c>
      <c r="D159" s="237"/>
      <c r="E159" s="237"/>
      <c r="F159" s="288" t="s">
        <v>608</v>
      </c>
      <c r="G159" s="237"/>
      <c r="H159" s="287" t="s">
        <v>670</v>
      </c>
      <c r="I159" s="287" t="s">
        <v>610</v>
      </c>
      <c r="J159" s="287" t="s">
        <v>671</v>
      </c>
      <c r="K159" s="283"/>
    </row>
    <row r="160" spans="2:11" s="1" customFormat="1" ht="15" customHeight="1">
      <c r="B160" s="260"/>
      <c r="C160" s="287" t="s">
        <v>672</v>
      </c>
      <c r="D160" s="237"/>
      <c r="E160" s="237"/>
      <c r="F160" s="288" t="s">
        <v>608</v>
      </c>
      <c r="G160" s="237"/>
      <c r="H160" s="287" t="s">
        <v>673</v>
      </c>
      <c r="I160" s="287" t="s">
        <v>643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4" t="s">
        <v>674</v>
      </c>
      <c r="D165" s="364"/>
      <c r="E165" s="364"/>
      <c r="F165" s="364"/>
      <c r="G165" s="364"/>
      <c r="H165" s="364"/>
      <c r="I165" s="364"/>
      <c r="J165" s="364"/>
      <c r="K165" s="230"/>
    </row>
    <row r="166" spans="2:11" s="1" customFormat="1" ht="17.25" customHeight="1">
      <c r="B166" s="229"/>
      <c r="C166" s="250" t="s">
        <v>602</v>
      </c>
      <c r="D166" s="250"/>
      <c r="E166" s="250"/>
      <c r="F166" s="250" t="s">
        <v>603</v>
      </c>
      <c r="G166" s="292"/>
      <c r="H166" s="293" t="s">
        <v>51</v>
      </c>
      <c r="I166" s="293" t="s">
        <v>54</v>
      </c>
      <c r="J166" s="250" t="s">
        <v>604</v>
      </c>
      <c r="K166" s="230"/>
    </row>
    <row r="167" spans="2:11" s="1" customFormat="1" ht="17.25" customHeight="1">
      <c r="B167" s="231"/>
      <c r="C167" s="252" t="s">
        <v>605</v>
      </c>
      <c r="D167" s="252"/>
      <c r="E167" s="252"/>
      <c r="F167" s="253" t="s">
        <v>606</v>
      </c>
      <c r="G167" s="294"/>
      <c r="H167" s="295"/>
      <c r="I167" s="295"/>
      <c r="J167" s="252" t="s">
        <v>607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611</v>
      </c>
      <c r="D169" s="237"/>
      <c r="E169" s="237"/>
      <c r="F169" s="258" t="s">
        <v>608</v>
      </c>
      <c r="G169" s="237"/>
      <c r="H169" s="237" t="s">
        <v>648</v>
      </c>
      <c r="I169" s="237" t="s">
        <v>610</v>
      </c>
      <c r="J169" s="237">
        <v>120</v>
      </c>
      <c r="K169" s="283"/>
    </row>
    <row r="170" spans="2:11" s="1" customFormat="1" ht="15" customHeight="1">
      <c r="B170" s="260"/>
      <c r="C170" s="237" t="s">
        <v>657</v>
      </c>
      <c r="D170" s="237"/>
      <c r="E170" s="237"/>
      <c r="F170" s="258" t="s">
        <v>608</v>
      </c>
      <c r="G170" s="237"/>
      <c r="H170" s="237" t="s">
        <v>658</v>
      </c>
      <c r="I170" s="237" t="s">
        <v>610</v>
      </c>
      <c r="J170" s="237" t="s">
        <v>659</v>
      </c>
      <c r="K170" s="283"/>
    </row>
    <row r="171" spans="2:11" s="1" customFormat="1" ht="15" customHeight="1">
      <c r="B171" s="260"/>
      <c r="C171" s="237" t="s">
        <v>556</v>
      </c>
      <c r="D171" s="237"/>
      <c r="E171" s="237"/>
      <c r="F171" s="258" t="s">
        <v>608</v>
      </c>
      <c r="G171" s="237"/>
      <c r="H171" s="237" t="s">
        <v>675</v>
      </c>
      <c r="I171" s="237" t="s">
        <v>610</v>
      </c>
      <c r="J171" s="237" t="s">
        <v>659</v>
      </c>
      <c r="K171" s="283"/>
    </row>
    <row r="172" spans="2:11" s="1" customFormat="1" ht="15" customHeight="1">
      <c r="B172" s="260"/>
      <c r="C172" s="237" t="s">
        <v>613</v>
      </c>
      <c r="D172" s="237"/>
      <c r="E172" s="237"/>
      <c r="F172" s="258" t="s">
        <v>614</v>
      </c>
      <c r="G172" s="237"/>
      <c r="H172" s="237" t="s">
        <v>675</v>
      </c>
      <c r="I172" s="237" t="s">
        <v>610</v>
      </c>
      <c r="J172" s="237">
        <v>50</v>
      </c>
      <c r="K172" s="283"/>
    </row>
    <row r="173" spans="2:11" s="1" customFormat="1" ht="15" customHeight="1">
      <c r="B173" s="260"/>
      <c r="C173" s="237" t="s">
        <v>616</v>
      </c>
      <c r="D173" s="237"/>
      <c r="E173" s="237"/>
      <c r="F173" s="258" t="s">
        <v>608</v>
      </c>
      <c r="G173" s="237"/>
      <c r="H173" s="237" t="s">
        <v>675</v>
      </c>
      <c r="I173" s="237" t="s">
        <v>618</v>
      </c>
      <c r="J173" s="237"/>
      <c r="K173" s="283"/>
    </row>
    <row r="174" spans="2:11" s="1" customFormat="1" ht="15" customHeight="1">
      <c r="B174" s="260"/>
      <c r="C174" s="237" t="s">
        <v>627</v>
      </c>
      <c r="D174" s="237"/>
      <c r="E174" s="237"/>
      <c r="F174" s="258" t="s">
        <v>614</v>
      </c>
      <c r="G174" s="237"/>
      <c r="H174" s="237" t="s">
        <v>675</v>
      </c>
      <c r="I174" s="237" t="s">
        <v>610</v>
      </c>
      <c r="J174" s="237">
        <v>50</v>
      </c>
      <c r="K174" s="283"/>
    </row>
    <row r="175" spans="2:11" s="1" customFormat="1" ht="15" customHeight="1">
      <c r="B175" s="260"/>
      <c r="C175" s="237" t="s">
        <v>635</v>
      </c>
      <c r="D175" s="237"/>
      <c r="E175" s="237"/>
      <c r="F175" s="258" t="s">
        <v>614</v>
      </c>
      <c r="G175" s="237"/>
      <c r="H175" s="237" t="s">
        <v>675</v>
      </c>
      <c r="I175" s="237" t="s">
        <v>610</v>
      </c>
      <c r="J175" s="237">
        <v>50</v>
      </c>
      <c r="K175" s="283"/>
    </row>
    <row r="176" spans="2:11" s="1" customFormat="1" ht="15" customHeight="1">
      <c r="B176" s="260"/>
      <c r="C176" s="237" t="s">
        <v>633</v>
      </c>
      <c r="D176" s="237"/>
      <c r="E176" s="237"/>
      <c r="F176" s="258" t="s">
        <v>614</v>
      </c>
      <c r="G176" s="237"/>
      <c r="H176" s="237" t="s">
        <v>675</v>
      </c>
      <c r="I176" s="237" t="s">
        <v>610</v>
      </c>
      <c r="J176" s="237">
        <v>50</v>
      </c>
      <c r="K176" s="283"/>
    </row>
    <row r="177" spans="2:11" s="1" customFormat="1" ht="15" customHeight="1">
      <c r="B177" s="260"/>
      <c r="C177" s="237" t="s">
        <v>103</v>
      </c>
      <c r="D177" s="237"/>
      <c r="E177" s="237"/>
      <c r="F177" s="258" t="s">
        <v>608</v>
      </c>
      <c r="G177" s="237"/>
      <c r="H177" s="237" t="s">
        <v>676</v>
      </c>
      <c r="I177" s="237" t="s">
        <v>677</v>
      </c>
      <c r="J177" s="237"/>
      <c r="K177" s="283"/>
    </row>
    <row r="178" spans="2:11" s="1" customFormat="1" ht="15" customHeight="1">
      <c r="B178" s="260"/>
      <c r="C178" s="237" t="s">
        <v>54</v>
      </c>
      <c r="D178" s="237"/>
      <c r="E178" s="237"/>
      <c r="F178" s="258" t="s">
        <v>608</v>
      </c>
      <c r="G178" s="237"/>
      <c r="H178" s="237" t="s">
        <v>678</v>
      </c>
      <c r="I178" s="237" t="s">
        <v>679</v>
      </c>
      <c r="J178" s="237">
        <v>1</v>
      </c>
      <c r="K178" s="283"/>
    </row>
    <row r="179" spans="2:11" s="1" customFormat="1" ht="15" customHeight="1">
      <c r="B179" s="260"/>
      <c r="C179" s="237" t="s">
        <v>50</v>
      </c>
      <c r="D179" s="237"/>
      <c r="E179" s="237"/>
      <c r="F179" s="258" t="s">
        <v>608</v>
      </c>
      <c r="G179" s="237"/>
      <c r="H179" s="237" t="s">
        <v>680</v>
      </c>
      <c r="I179" s="237" t="s">
        <v>610</v>
      </c>
      <c r="J179" s="237">
        <v>20</v>
      </c>
      <c r="K179" s="283"/>
    </row>
    <row r="180" spans="2:11" s="1" customFormat="1" ht="15" customHeight="1">
      <c r="B180" s="260"/>
      <c r="C180" s="237" t="s">
        <v>51</v>
      </c>
      <c r="D180" s="237"/>
      <c r="E180" s="237"/>
      <c r="F180" s="258" t="s">
        <v>608</v>
      </c>
      <c r="G180" s="237"/>
      <c r="H180" s="237" t="s">
        <v>681</v>
      </c>
      <c r="I180" s="237" t="s">
        <v>610</v>
      </c>
      <c r="J180" s="237">
        <v>255</v>
      </c>
      <c r="K180" s="283"/>
    </row>
    <row r="181" spans="2:11" s="1" customFormat="1" ht="15" customHeight="1">
      <c r="B181" s="260"/>
      <c r="C181" s="237" t="s">
        <v>104</v>
      </c>
      <c r="D181" s="237"/>
      <c r="E181" s="237"/>
      <c r="F181" s="258" t="s">
        <v>608</v>
      </c>
      <c r="G181" s="237"/>
      <c r="H181" s="237" t="s">
        <v>572</v>
      </c>
      <c r="I181" s="237" t="s">
        <v>610</v>
      </c>
      <c r="J181" s="237">
        <v>10</v>
      </c>
      <c r="K181" s="283"/>
    </row>
    <row r="182" spans="2:11" s="1" customFormat="1" ht="15" customHeight="1">
      <c r="B182" s="260"/>
      <c r="C182" s="237" t="s">
        <v>105</v>
      </c>
      <c r="D182" s="237"/>
      <c r="E182" s="237"/>
      <c r="F182" s="258" t="s">
        <v>608</v>
      </c>
      <c r="G182" s="237"/>
      <c r="H182" s="237" t="s">
        <v>682</v>
      </c>
      <c r="I182" s="237" t="s">
        <v>643</v>
      </c>
      <c r="J182" s="237"/>
      <c r="K182" s="283"/>
    </row>
    <row r="183" spans="2:11" s="1" customFormat="1" ht="15" customHeight="1">
      <c r="B183" s="260"/>
      <c r="C183" s="237" t="s">
        <v>683</v>
      </c>
      <c r="D183" s="237"/>
      <c r="E183" s="237"/>
      <c r="F183" s="258" t="s">
        <v>608</v>
      </c>
      <c r="G183" s="237"/>
      <c r="H183" s="237" t="s">
        <v>684</v>
      </c>
      <c r="I183" s="237" t="s">
        <v>643</v>
      </c>
      <c r="J183" s="237"/>
      <c r="K183" s="283"/>
    </row>
    <row r="184" spans="2:11" s="1" customFormat="1" ht="15" customHeight="1">
      <c r="B184" s="260"/>
      <c r="C184" s="237" t="s">
        <v>672</v>
      </c>
      <c r="D184" s="237"/>
      <c r="E184" s="237"/>
      <c r="F184" s="258" t="s">
        <v>608</v>
      </c>
      <c r="G184" s="237"/>
      <c r="H184" s="237" t="s">
        <v>685</v>
      </c>
      <c r="I184" s="237" t="s">
        <v>643</v>
      </c>
      <c r="J184" s="237"/>
      <c r="K184" s="283"/>
    </row>
    <row r="185" spans="2:11" s="1" customFormat="1" ht="15" customHeight="1">
      <c r="B185" s="260"/>
      <c r="C185" s="237" t="s">
        <v>107</v>
      </c>
      <c r="D185" s="237"/>
      <c r="E185" s="237"/>
      <c r="F185" s="258" t="s">
        <v>614</v>
      </c>
      <c r="G185" s="237"/>
      <c r="H185" s="237" t="s">
        <v>686</v>
      </c>
      <c r="I185" s="237" t="s">
        <v>610</v>
      </c>
      <c r="J185" s="237">
        <v>50</v>
      </c>
      <c r="K185" s="283"/>
    </row>
    <row r="186" spans="2:11" s="1" customFormat="1" ht="15" customHeight="1">
      <c r="B186" s="260"/>
      <c r="C186" s="237" t="s">
        <v>687</v>
      </c>
      <c r="D186" s="237"/>
      <c r="E186" s="237"/>
      <c r="F186" s="258" t="s">
        <v>614</v>
      </c>
      <c r="G186" s="237"/>
      <c r="H186" s="237" t="s">
        <v>688</v>
      </c>
      <c r="I186" s="237" t="s">
        <v>689</v>
      </c>
      <c r="J186" s="237"/>
      <c r="K186" s="283"/>
    </row>
    <row r="187" spans="2:11" s="1" customFormat="1" ht="15" customHeight="1">
      <c r="B187" s="260"/>
      <c r="C187" s="237" t="s">
        <v>690</v>
      </c>
      <c r="D187" s="237"/>
      <c r="E187" s="237"/>
      <c r="F187" s="258" t="s">
        <v>614</v>
      </c>
      <c r="G187" s="237"/>
      <c r="H187" s="237" t="s">
        <v>691</v>
      </c>
      <c r="I187" s="237" t="s">
        <v>689</v>
      </c>
      <c r="J187" s="237"/>
      <c r="K187" s="283"/>
    </row>
    <row r="188" spans="2:11" s="1" customFormat="1" ht="15" customHeight="1">
      <c r="B188" s="260"/>
      <c r="C188" s="237" t="s">
        <v>692</v>
      </c>
      <c r="D188" s="237"/>
      <c r="E188" s="237"/>
      <c r="F188" s="258" t="s">
        <v>614</v>
      </c>
      <c r="G188" s="237"/>
      <c r="H188" s="237" t="s">
        <v>693</v>
      </c>
      <c r="I188" s="237" t="s">
        <v>689</v>
      </c>
      <c r="J188" s="237"/>
      <c r="K188" s="283"/>
    </row>
    <row r="189" spans="2:11" s="1" customFormat="1" ht="15" customHeight="1">
      <c r="B189" s="260"/>
      <c r="C189" s="296" t="s">
        <v>694</v>
      </c>
      <c r="D189" s="237"/>
      <c r="E189" s="237"/>
      <c r="F189" s="258" t="s">
        <v>614</v>
      </c>
      <c r="G189" s="237"/>
      <c r="H189" s="237" t="s">
        <v>695</v>
      </c>
      <c r="I189" s="237" t="s">
        <v>696</v>
      </c>
      <c r="J189" s="297" t="s">
        <v>697</v>
      </c>
      <c r="K189" s="283"/>
    </row>
    <row r="190" spans="2:11" s="16" customFormat="1" ht="15" customHeight="1">
      <c r="B190" s="298"/>
      <c r="C190" s="299" t="s">
        <v>698</v>
      </c>
      <c r="D190" s="300"/>
      <c r="E190" s="300"/>
      <c r="F190" s="301" t="s">
        <v>614</v>
      </c>
      <c r="G190" s="300"/>
      <c r="H190" s="300" t="s">
        <v>699</v>
      </c>
      <c r="I190" s="300" t="s">
        <v>696</v>
      </c>
      <c r="J190" s="302" t="s">
        <v>697</v>
      </c>
      <c r="K190" s="303"/>
    </row>
    <row r="191" spans="2:11" s="1" customFormat="1" ht="15" customHeight="1">
      <c r="B191" s="260"/>
      <c r="C191" s="296" t="s">
        <v>39</v>
      </c>
      <c r="D191" s="237"/>
      <c r="E191" s="237"/>
      <c r="F191" s="258" t="s">
        <v>608</v>
      </c>
      <c r="G191" s="237"/>
      <c r="H191" s="234" t="s">
        <v>700</v>
      </c>
      <c r="I191" s="237" t="s">
        <v>701</v>
      </c>
      <c r="J191" s="237"/>
      <c r="K191" s="283"/>
    </row>
    <row r="192" spans="2:11" s="1" customFormat="1" ht="15" customHeight="1">
      <c r="B192" s="260"/>
      <c r="C192" s="296" t="s">
        <v>702</v>
      </c>
      <c r="D192" s="237"/>
      <c r="E192" s="237"/>
      <c r="F192" s="258" t="s">
        <v>608</v>
      </c>
      <c r="G192" s="237"/>
      <c r="H192" s="237" t="s">
        <v>703</v>
      </c>
      <c r="I192" s="237" t="s">
        <v>643</v>
      </c>
      <c r="J192" s="237"/>
      <c r="K192" s="283"/>
    </row>
    <row r="193" spans="2:11" s="1" customFormat="1" ht="15" customHeight="1">
      <c r="B193" s="260"/>
      <c r="C193" s="296" t="s">
        <v>704</v>
      </c>
      <c r="D193" s="237"/>
      <c r="E193" s="237"/>
      <c r="F193" s="258" t="s">
        <v>608</v>
      </c>
      <c r="G193" s="237"/>
      <c r="H193" s="237" t="s">
        <v>705</v>
      </c>
      <c r="I193" s="237" t="s">
        <v>643</v>
      </c>
      <c r="J193" s="237"/>
      <c r="K193" s="283"/>
    </row>
    <row r="194" spans="2:11" s="1" customFormat="1" ht="15" customHeight="1">
      <c r="B194" s="260"/>
      <c r="C194" s="296" t="s">
        <v>706</v>
      </c>
      <c r="D194" s="237"/>
      <c r="E194" s="237"/>
      <c r="F194" s="258" t="s">
        <v>614</v>
      </c>
      <c r="G194" s="237"/>
      <c r="H194" s="237" t="s">
        <v>707</v>
      </c>
      <c r="I194" s="237" t="s">
        <v>643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4" t="s">
        <v>708</v>
      </c>
      <c r="D200" s="364"/>
      <c r="E200" s="364"/>
      <c r="F200" s="364"/>
      <c r="G200" s="364"/>
      <c r="H200" s="364"/>
      <c r="I200" s="364"/>
      <c r="J200" s="364"/>
      <c r="K200" s="230"/>
    </row>
    <row r="201" spans="2:11" s="1" customFormat="1" ht="25.5" customHeight="1">
      <c r="B201" s="229"/>
      <c r="C201" s="305" t="s">
        <v>709</v>
      </c>
      <c r="D201" s="305"/>
      <c r="E201" s="305"/>
      <c r="F201" s="305" t="s">
        <v>710</v>
      </c>
      <c r="G201" s="306"/>
      <c r="H201" s="367" t="s">
        <v>711</v>
      </c>
      <c r="I201" s="367"/>
      <c r="J201" s="367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701</v>
      </c>
      <c r="D203" s="237"/>
      <c r="E203" s="237"/>
      <c r="F203" s="258" t="s">
        <v>40</v>
      </c>
      <c r="G203" s="237"/>
      <c r="H203" s="368" t="s">
        <v>712</v>
      </c>
      <c r="I203" s="368"/>
      <c r="J203" s="368"/>
      <c r="K203" s="283"/>
    </row>
    <row r="204" spans="2:11" s="1" customFormat="1" ht="15" customHeight="1">
      <c r="B204" s="260"/>
      <c r="C204" s="237"/>
      <c r="D204" s="237"/>
      <c r="E204" s="237"/>
      <c r="F204" s="258" t="s">
        <v>41</v>
      </c>
      <c r="G204" s="237"/>
      <c r="H204" s="368" t="s">
        <v>713</v>
      </c>
      <c r="I204" s="368"/>
      <c r="J204" s="368"/>
      <c r="K204" s="283"/>
    </row>
    <row r="205" spans="2:11" s="1" customFormat="1" ht="15" customHeight="1">
      <c r="B205" s="260"/>
      <c r="C205" s="237"/>
      <c r="D205" s="237"/>
      <c r="E205" s="237"/>
      <c r="F205" s="258" t="s">
        <v>44</v>
      </c>
      <c r="G205" s="237"/>
      <c r="H205" s="368" t="s">
        <v>714</v>
      </c>
      <c r="I205" s="368"/>
      <c r="J205" s="368"/>
      <c r="K205" s="283"/>
    </row>
    <row r="206" spans="2:11" s="1" customFormat="1" ht="15" customHeight="1">
      <c r="B206" s="260"/>
      <c r="C206" s="237"/>
      <c r="D206" s="237"/>
      <c r="E206" s="237"/>
      <c r="F206" s="258" t="s">
        <v>42</v>
      </c>
      <c r="G206" s="237"/>
      <c r="H206" s="368" t="s">
        <v>715</v>
      </c>
      <c r="I206" s="368"/>
      <c r="J206" s="368"/>
      <c r="K206" s="283"/>
    </row>
    <row r="207" spans="2:11" s="1" customFormat="1" ht="15" customHeight="1">
      <c r="B207" s="260"/>
      <c r="C207" s="237"/>
      <c r="D207" s="237"/>
      <c r="E207" s="237"/>
      <c r="F207" s="258" t="s">
        <v>43</v>
      </c>
      <c r="G207" s="237"/>
      <c r="H207" s="368" t="s">
        <v>716</v>
      </c>
      <c r="I207" s="368"/>
      <c r="J207" s="368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655</v>
      </c>
      <c r="D209" s="237"/>
      <c r="E209" s="237"/>
      <c r="F209" s="258" t="s">
        <v>76</v>
      </c>
      <c r="G209" s="237"/>
      <c r="H209" s="368" t="s">
        <v>717</v>
      </c>
      <c r="I209" s="368"/>
      <c r="J209" s="368"/>
      <c r="K209" s="283"/>
    </row>
    <row r="210" spans="2:11" s="1" customFormat="1" ht="15" customHeight="1">
      <c r="B210" s="260"/>
      <c r="C210" s="237"/>
      <c r="D210" s="237"/>
      <c r="E210" s="237"/>
      <c r="F210" s="258" t="s">
        <v>550</v>
      </c>
      <c r="G210" s="237"/>
      <c r="H210" s="368" t="s">
        <v>551</v>
      </c>
      <c r="I210" s="368"/>
      <c r="J210" s="368"/>
      <c r="K210" s="283"/>
    </row>
    <row r="211" spans="2:11" s="1" customFormat="1" ht="15" customHeight="1">
      <c r="B211" s="260"/>
      <c r="C211" s="237"/>
      <c r="D211" s="237"/>
      <c r="E211" s="237"/>
      <c r="F211" s="258" t="s">
        <v>548</v>
      </c>
      <c r="G211" s="237"/>
      <c r="H211" s="368" t="s">
        <v>718</v>
      </c>
      <c r="I211" s="368"/>
      <c r="J211" s="368"/>
      <c r="K211" s="283"/>
    </row>
    <row r="212" spans="2:11" s="1" customFormat="1" ht="15" customHeight="1">
      <c r="B212" s="307"/>
      <c r="C212" s="237"/>
      <c r="D212" s="237"/>
      <c r="E212" s="237"/>
      <c r="F212" s="258" t="s">
        <v>552</v>
      </c>
      <c r="G212" s="296"/>
      <c r="H212" s="369" t="s">
        <v>553</v>
      </c>
      <c r="I212" s="369"/>
      <c r="J212" s="369"/>
      <c r="K212" s="308"/>
    </row>
    <row r="213" spans="2:11" s="1" customFormat="1" ht="15" customHeight="1">
      <c r="B213" s="307"/>
      <c r="C213" s="237"/>
      <c r="D213" s="237"/>
      <c r="E213" s="237"/>
      <c r="F213" s="258" t="s">
        <v>554</v>
      </c>
      <c r="G213" s="296"/>
      <c r="H213" s="369" t="s">
        <v>530</v>
      </c>
      <c r="I213" s="369"/>
      <c r="J213" s="369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679</v>
      </c>
      <c r="D215" s="237"/>
      <c r="E215" s="237"/>
      <c r="F215" s="258">
        <v>1</v>
      </c>
      <c r="G215" s="296"/>
      <c r="H215" s="369" t="s">
        <v>719</v>
      </c>
      <c r="I215" s="369"/>
      <c r="J215" s="369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69" t="s">
        <v>720</v>
      </c>
      <c r="I216" s="369"/>
      <c r="J216" s="369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69" t="s">
        <v>721</v>
      </c>
      <c r="I217" s="369"/>
      <c r="J217" s="369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69" t="s">
        <v>722</v>
      </c>
      <c r="I218" s="369"/>
      <c r="J218" s="369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EPS</vt:lpstr>
      <vt:lpstr>Pokyny pro vyplnění</vt:lpstr>
      <vt:lpstr>'01 - EPS'!Názvy_tisku</vt:lpstr>
      <vt:lpstr>'Rekapitulace stavby'!Názvy_tisku</vt:lpstr>
      <vt:lpstr>'01 - EPS'!Oblast_tisku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DESKTOP-OHKVAEH\Karel Hrdlička</dc:creator>
  <cp:lastModifiedBy>Ryčková Klára</cp:lastModifiedBy>
  <dcterms:created xsi:type="dcterms:W3CDTF">2025-12-03T22:28:35Z</dcterms:created>
  <dcterms:modified xsi:type="dcterms:W3CDTF">2025-12-04T05:40:56Z</dcterms:modified>
</cp:coreProperties>
</file>