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4" yWindow="516" windowWidth="22716" windowHeight="8940"/>
  </bookViews>
  <sheets>
    <sheet name="Rekapitulace stavby" sheetId="1" r:id="rId1"/>
    <sheet name="SO-01 - Bourání" sheetId="2" r:id="rId2"/>
    <sheet name="SO-02 - Komunikace, hledi..." sheetId="3" r:id="rId3"/>
    <sheet name="SO-03 - Víceúčelové hřiště" sheetId="4" r:id="rId4"/>
    <sheet name="SO-04 - Parkur" sheetId="5" r:id="rId5"/>
    <sheet name="SO-05 - Skatepark" sheetId="6" r:id="rId6"/>
    <sheet name="Skatepark" sheetId="17" r:id="rId7"/>
    <sheet name="SO-06 - Objekt zázemí" sheetId="7" r:id="rId8"/>
    <sheet name="SO-07 - Vstupní volnočaso..." sheetId="8" r:id="rId9"/>
    <sheet name="SO-08 - Sadové úpravy" sheetId="9" r:id="rId10"/>
    <sheet name="Sadové úpravy" sheetId="14" r:id="rId11"/>
    <sheet name="SO-09 - Oplocení" sheetId="10" r:id="rId12"/>
    <sheet name="SO-10 - Fitness pro seniory" sheetId="11" r:id="rId13"/>
    <sheet name="IO-01 - Areálové rozvody ..." sheetId="12" r:id="rId14"/>
    <sheet name="Elektro" sheetId="15" r:id="rId15"/>
    <sheet name="IO-02 - Dešťová kanalizace" sheetId="13" r:id="rId16"/>
    <sheet name="Dešťová kanalizace" sheetId="16" r:id="rId17"/>
  </sheets>
  <externalReferences>
    <externalReference r:id="rId18"/>
  </externalReferences>
  <definedNames>
    <definedName name="_xlnm._FilterDatabase" localSheetId="13" hidden="1">'IO-01 - Areálové rozvody ...'!$C$121:$K$132</definedName>
    <definedName name="_xlnm._FilterDatabase" localSheetId="15" hidden="1">'IO-02 - Dešťová kanalizace'!$C$122:$K$135</definedName>
    <definedName name="_xlnm._FilterDatabase" localSheetId="1" hidden="1">'SO-01 - Bourání'!$C$127:$K$238</definedName>
    <definedName name="_xlnm._FilterDatabase" localSheetId="2" hidden="1">'SO-02 - Komunikace, hledi...'!$C$131:$K$348</definedName>
    <definedName name="_xlnm._FilterDatabase" localSheetId="3" hidden="1">'SO-03 - Víceúčelové hřiště'!$C$131:$K$256</definedName>
    <definedName name="_xlnm._FilterDatabase" localSheetId="4" hidden="1">'SO-04 - Parkur'!$C$128:$K$203</definedName>
    <definedName name="_xlnm._FilterDatabase" localSheetId="5" hidden="1">'SO-05 - Skatepark'!$C$117:$K$121</definedName>
    <definedName name="_xlnm._FilterDatabase" localSheetId="7" hidden="1">'SO-06 - Objekt zázemí'!$C$122:$K$137</definedName>
    <definedName name="_xlnm._FilterDatabase" localSheetId="8" hidden="1">'SO-07 - Vstupní volnočaso...'!$C$129:$K$229</definedName>
    <definedName name="_xlnm._FilterDatabase" localSheetId="9" hidden="1">'SO-08 - Sadové úpravy'!$C$122:$K$135</definedName>
    <definedName name="_xlnm._FilterDatabase" localSheetId="11" hidden="1">'SO-09 - Oplocení'!$C$129:$K$174</definedName>
    <definedName name="_xlnm._FilterDatabase" localSheetId="12" hidden="1">'SO-10 - Fitness pro seniory'!$C$128:$K$179</definedName>
    <definedName name="cisloobjektu">[1]Stavba!$D$3</definedName>
    <definedName name="CisloStavebnihoRozpoctu">[1]Stavba!$D$4</definedName>
    <definedName name="NazevStavebnihoRozpoctu">[1]Stavba!$E$4</definedName>
    <definedName name="_xlnm.Print_Titles" localSheetId="13">'IO-01 - Areálové rozvody ...'!$121:$121</definedName>
    <definedName name="_xlnm.Print_Titles" localSheetId="15">'IO-02 - Dešťová kanalizace'!$122:$122</definedName>
    <definedName name="_xlnm.Print_Titles" localSheetId="0">'Rekapitulace stavby'!$92:$92</definedName>
    <definedName name="_xlnm.Print_Titles" localSheetId="1">'SO-01 - Bourání'!$127:$127</definedName>
    <definedName name="_xlnm.Print_Titles" localSheetId="2">'SO-02 - Komunikace, hledi...'!$131:$131</definedName>
    <definedName name="_xlnm.Print_Titles" localSheetId="3">'SO-03 - Víceúčelové hřiště'!$131:$131</definedName>
    <definedName name="_xlnm.Print_Titles" localSheetId="4">'SO-04 - Parkur'!$128:$128</definedName>
    <definedName name="_xlnm.Print_Titles" localSheetId="5">'SO-05 - Skatepark'!$117:$117</definedName>
    <definedName name="_xlnm.Print_Titles" localSheetId="7">'SO-06 - Objekt zázemí'!$122:$122</definedName>
    <definedName name="_xlnm.Print_Titles" localSheetId="8">'SO-07 - Vstupní volnočaso...'!$129:$129</definedName>
    <definedName name="_xlnm.Print_Titles" localSheetId="9">'SO-08 - Sadové úpravy'!$122:$122</definedName>
    <definedName name="_xlnm.Print_Titles" localSheetId="11">'SO-09 - Oplocení'!$129:$129</definedName>
    <definedName name="_xlnm.Print_Titles" localSheetId="12">'SO-10 - Fitness pro seniory'!$128:$128</definedName>
    <definedName name="_xlnm.Print_Area" localSheetId="13">'IO-01 - Areálové rozvody ...'!$C$4:$J$76,'IO-01 - Areálové rozvody ...'!$C$82:$J$103,'IO-01 - Areálové rozvody ...'!$C$109:$J$132</definedName>
    <definedName name="_xlnm.Print_Area" localSheetId="15">'IO-02 - Dešťová kanalizace'!$C$4:$J$76,'IO-02 - Dešťová kanalizace'!$C$82:$J$104,'IO-02 - Dešťová kanalizace'!$C$110:$J$135</definedName>
    <definedName name="_xlnm.Print_Area" localSheetId="0">'Rekapitulace stavby'!$D$4:$AO$76,'Rekapitulace stavby'!$C$82:$AQ$107</definedName>
    <definedName name="_xlnm.Print_Area" localSheetId="1">'SO-01 - Bourání'!$C$4:$J$76,'SO-01 - Bourání'!$C$82:$J$109,'SO-01 - Bourání'!$C$115:$J$238</definedName>
    <definedName name="_xlnm.Print_Area" localSheetId="2">'SO-02 - Komunikace, hledi...'!$C$4:$J$76,'SO-02 - Komunikace, hledi...'!$C$82:$J$113,'SO-02 - Komunikace, hledi...'!$C$119:$J$348</definedName>
    <definedName name="_xlnm.Print_Area" localSheetId="3">'SO-03 - Víceúčelové hřiště'!$C$4:$J$76,'SO-03 - Víceúčelové hřiště'!$C$82:$J$113,'SO-03 - Víceúčelové hřiště'!$C$119:$J$256</definedName>
    <definedName name="_xlnm.Print_Area" localSheetId="4">'SO-04 - Parkur'!$C$4:$J$76,'SO-04 - Parkur'!$C$82:$J$110,'SO-04 - Parkur'!$C$116:$J$203</definedName>
    <definedName name="_xlnm.Print_Area" localSheetId="5">'SO-05 - Skatepark'!$C$4:$J$76,'SO-05 - Skatepark'!$C$82:$J$99,'SO-05 - Skatepark'!$C$105:$J$121</definedName>
    <definedName name="_xlnm.Print_Area" localSheetId="7">'SO-06 - Objekt zázemí'!$C$4:$J$76,'SO-06 - Objekt zázemí'!$C$82:$J$104,'SO-06 - Objekt zázemí'!$C$110:$J$137</definedName>
    <definedName name="_xlnm.Print_Area" localSheetId="8">'SO-07 - Vstupní volnočaso...'!$C$4:$J$76,'SO-07 - Vstupní volnočaso...'!$C$82:$J$111,'SO-07 - Vstupní volnočaso...'!$C$117:$J$229</definedName>
    <definedName name="_xlnm.Print_Area" localSheetId="9">'SO-08 - Sadové úpravy'!$C$4:$J$76,'SO-08 - Sadové úpravy'!$C$82:$J$104,'SO-08 - Sadové úpravy'!$C$110:$J$135</definedName>
    <definedName name="_xlnm.Print_Area" localSheetId="11">'SO-09 - Oplocení'!$C$4:$J$76,'SO-09 - Oplocení'!$C$82:$J$111,'SO-09 - Oplocení'!$C$117:$J$174</definedName>
    <definedName name="_xlnm.Print_Area" localSheetId="12">'SO-10 - Fitness pro seniory'!$C$4:$J$76,'SO-10 - Fitness pro seniory'!$C$82:$J$110,'SO-10 - Fitness pro seniory'!$C$116:$J$179</definedName>
  </definedNames>
  <calcPr calcId="124519"/>
</workbook>
</file>

<file path=xl/calcChain.xml><?xml version="1.0" encoding="utf-8"?>
<calcChain xmlns="http://schemas.openxmlformats.org/spreadsheetml/2006/main">
  <c r="H10" i="14"/>
  <c r="K60" i="16"/>
  <c r="J60"/>
  <c r="I60"/>
  <c r="G60"/>
  <c r="K59"/>
  <c r="J59"/>
  <c r="I59"/>
  <c r="G59"/>
  <c r="K58"/>
  <c r="J58"/>
  <c r="I58"/>
  <c r="G58"/>
  <c r="K57"/>
  <c r="J57"/>
  <c r="I57"/>
  <c r="G57"/>
  <c r="K56"/>
  <c r="J56"/>
  <c r="I56"/>
  <c r="G56"/>
  <c r="K55"/>
  <c r="J55"/>
  <c r="I55"/>
  <c r="G55"/>
  <c r="K54"/>
  <c r="J54"/>
  <c r="I54"/>
  <c r="G54"/>
  <c r="K53"/>
  <c r="J53"/>
  <c r="I53"/>
  <c r="G53"/>
  <c r="K52"/>
  <c r="J52"/>
  <c r="I52"/>
  <c r="G52"/>
  <c r="K51"/>
  <c r="J51"/>
  <c r="I51"/>
  <c r="G51"/>
  <c r="K50"/>
  <c r="J50"/>
  <c r="I50"/>
  <c r="G50"/>
  <c r="K49"/>
  <c r="J49"/>
  <c r="I49"/>
  <c r="G49"/>
  <c r="K48"/>
  <c r="J48"/>
  <c r="I48"/>
  <c r="G48"/>
  <c r="K47"/>
  <c r="J47"/>
  <c r="I47"/>
  <c r="G47"/>
  <c r="K46"/>
  <c r="J46"/>
  <c r="I46"/>
  <c r="G46"/>
  <c r="K45"/>
  <c r="J45"/>
  <c r="I45"/>
  <c r="G45"/>
  <c r="K44"/>
  <c r="J44"/>
  <c r="I44"/>
  <c r="G44"/>
  <c r="K43"/>
  <c r="J43"/>
  <c r="I43"/>
  <c r="G43"/>
  <c r="K42"/>
  <c r="J42"/>
  <c r="I42"/>
  <c r="G42"/>
  <c r="J39"/>
  <c r="I39"/>
  <c r="G39"/>
  <c r="J38"/>
  <c r="I38"/>
  <c r="G38"/>
  <c r="J37"/>
  <c r="I37"/>
  <c r="G37"/>
  <c r="K37" s="1"/>
  <c r="J36"/>
  <c r="I36"/>
  <c r="G36"/>
  <c r="J35"/>
  <c r="I35"/>
  <c r="G35"/>
  <c r="J34"/>
  <c r="I34"/>
  <c r="G34"/>
  <c r="J33"/>
  <c r="I33"/>
  <c r="G33"/>
  <c r="K33" s="1"/>
  <c r="K32"/>
  <c r="J32"/>
  <c r="I32"/>
  <c r="G32"/>
  <c r="J31"/>
  <c r="I31"/>
  <c r="G31"/>
  <c r="J30"/>
  <c r="I30"/>
  <c r="G30"/>
  <c r="J29"/>
  <c r="I29"/>
  <c r="G29"/>
  <c r="J28"/>
  <c r="I28"/>
  <c r="G28"/>
  <c r="K28" s="1"/>
  <c r="J27"/>
  <c r="I27"/>
  <c r="G27"/>
  <c r="J26"/>
  <c r="I26"/>
  <c r="G26"/>
  <c r="J25"/>
  <c r="I25"/>
  <c r="G25"/>
  <c r="J24"/>
  <c r="I24"/>
  <c r="K24" s="1"/>
  <c r="G24"/>
  <c r="J23"/>
  <c r="I23"/>
  <c r="G23"/>
  <c r="K23" s="1"/>
  <c r="K74" i="15"/>
  <c r="I74"/>
  <c r="F74"/>
  <c r="G74" s="1"/>
  <c r="M74" s="1"/>
  <c r="K73"/>
  <c r="I73"/>
  <c r="F73"/>
  <c r="G73" s="1"/>
  <c r="M73" s="1"/>
  <c r="K72"/>
  <c r="I72"/>
  <c r="F72"/>
  <c r="G72" s="1"/>
  <c r="M72" s="1"/>
  <c r="K71"/>
  <c r="I71"/>
  <c r="F71"/>
  <c r="G71" s="1"/>
  <c r="M71" s="1"/>
  <c r="K70"/>
  <c r="I70"/>
  <c r="F70"/>
  <c r="G70" s="1"/>
  <c r="M70" s="1"/>
  <c r="K69"/>
  <c r="I69"/>
  <c r="F69"/>
  <c r="G69" s="1"/>
  <c r="M69" s="1"/>
  <c r="K68"/>
  <c r="I68"/>
  <c r="F68"/>
  <c r="G68" s="1"/>
  <c r="M68" s="1"/>
  <c r="K67"/>
  <c r="I67"/>
  <c r="F67"/>
  <c r="G67" s="1"/>
  <c r="M67" s="1"/>
  <c r="K66"/>
  <c r="I66"/>
  <c r="F66"/>
  <c r="G66" s="1"/>
  <c r="M66" s="1"/>
  <c r="K65"/>
  <c r="I65"/>
  <c r="I64" s="1"/>
  <c r="F65"/>
  <c r="G65" s="1"/>
  <c r="M65" s="1"/>
  <c r="K63"/>
  <c r="I63"/>
  <c r="F63"/>
  <c r="G63" s="1"/>
  <c r="M63" s="1"/>
  <c r="K62"/>
  <c r="I62"/>
  <c r="G62"/>
  <c r="M62" s="1"/>
  <c r="F62"/>
  <c r="K61"/>
  <c r="I61"/>
  <c r="F61"/>
  <c r="G61" s="1"/>
  <c r="M61" s="1"/>
  <c r="K60"/>
  <c r="I60"/>
  <c r="F60"/>
  <c r="G60" s="1"/>
  <c r="M60" s="1"/>
  <c r="K59"/>
  <c r="I59"/>
  <c r="F59"/>
  <c r="G59" s="1"/>
  <c r="M59" s="1"/>
  <c r="K58"/>
  <c r="K55" s="1"/>
  <c r="I58"/>
  <c r="F58"/>
  <c r="G58" s="1"/>
  <c r="M58" s="1"/>
  <c r="K57"/>
  <c r="I57"/>
  <c r="G57"/>
  <c r="M57" s="1"/>
  <c r="F57"/>
  <c r="K56"/>
  <c r="I56"/>
  <c r="F56"/>
  <c r="G56" s="1"/>
  <c r="M56" s="1"/>
  <c r="A56"/>
  <c r="A57" s="1"/>
  <c r="A58" s="1"/>
  <c r="A59" s="1"/>
  <c r="A60" s="1"/>
  <c r="A61" s="1"/>
  <c r="A62" s="1"/>
  <c r="A63" s="1"/>
  <c r="A65" s="1"/>
  <c r="A66" s="1"/>
  <c r="A67" s="1"/>
  <c r="A68" s="1"/>
  <c r="A69" s="1"/>
  <c r="A70" s="1"/>
  <c r="A71" s="1"/>
  <c r="A72" s="1"/>
  <c r="A73" s="1"/>
  <c r="A74" s="1"/>
  <c r="K54"/>
  <c r="I54"/>
  <c r="F54"/>
  <c r="G54" s="1"/>
  <c r="M54" s="1"/>
  <c r="K53"/>
  <c r="I53"/>
  <c r="F53"/>
  <c r="G53" s="1"/>
  <c r="M53" s="1"/>
  <c r="K52"/>
  <c r="I52"/>
  <c r="G52"/>
  <c r="M52" s="1"/>
  <c r="F52"/>
  <c r="K51"/>
  <c r="I51"/>
  <c r="F51"/>
  <c r="G51" s="1"/>
  <c r="M51" s="1"/>
  <c r="K50"/>
  <c r="I50"/>
  <c r="F50"/>
  <c r="G50" s="1"/>
  <c r="M50" s="1"/>
  <c r="K49"/>
  <c r="I49"/>
  <c r="F49"/>
  <c r="G49" s="1"/>
  <c r="M49" s="1"/>
  <c r="K48"/>
  <c r="I48"/>
  <c r="F48"/>
  <c r="G48" s="1"/>
  <c r="M48" s="1"/>
  <c r="K47"/>
  <c r="I47"/>
  <c r="F47"/>
  <c r="G47" s="1"/>
  <c r="M47" s="1"/>
  <c r="K46"/>
  <c r="I46"/>
  <c r="F46"/>
  <c r="G46" s="1"/>
  <c r="M46" s="1"/>
  <c r="K45"/>
  <c r="I45"/>
  <c r="F45"/>
  <c r="G45" s="1"/>
  <c r="M45" s="1"/>
  <c r="K44"/>
  <c r="I44"/>
  <c r="F44"/>
  <c r="G44" s="1"/>
  <c r="M44" s="1"/>
  <c r="K43"/>
  <c r="I43"/>
  <c r="F43"/>
  <c r="G43" s="1"/>
  <c r="M43" s="1"/>
  <c r="K42"/>
  <c r="I42"/>
  <c r="F42"/>
  <c r="G42" s="1"/>
  <c r="M42" s="1"/>
  <c r="K41"/>
  <c r="I41"/>
  <c r="F41"/>
  <c r="G41" s="1"/>
  <c r="M41" s="1"/>
  <c r="K40"/>
  <c r="K39" s="1"/>
  <c r="I40"/>
  <c r="I39" s="1"/>
  <c r="F40"/>
  <c r="G40" s="1"/>
  <c r="A40"/>
  <c r="K38"/>
  <c r="I38"/>
  <c r="F38"/>
  <c r="G38" s="1"/>
  <c r="M38" s="1"/>
  <c r="K37"/>
  <c r="I37"/>
  <c r="F37"/>
  <c r="G37" s="1"/>
  <c r="M37" s="1"/>
  <c r="K36"/>
  <c r="I36"/>
  <c r="F36"/>
  <c r="G36" s="1"/>
  <c r="M36" s="1"/>
  <c r="K35"/>
  <c r="I35"/>
  <c r="F35"/>
  <c r="G35" s="1"/>
  <c r="M35" s="1"/>
  <c r="K34"/>
  <c r="I34"/>
  <c r="F34"/>
  <c r="G34" s="1"/>
  <c r="M34" s="1"/>
  <c r="K33"/>
  <c r="I33"/>
  <c r="F33"/>
  <c r="G33" s="1"/>
  <c r="M33" s="1"/>
  <c r="K32"/>
  <c r="I32"/>
  <c r="F32"/>
  <c r="G32" s="1"/>
  <c r="M32" s="1"/>
  <c r="K31"/>
  <c r="I31"/>
  <c r="F31"/>
  <c r="G31" s="1"/>
  <c r="M31" s="1"/>
  <c r="K30"/>
  <c r="I30"/>
  <c r="F30"/>
  <c r="G30" s="1"/>
  <c r="M30" s="1"/>
  <c r="K29"/>
  <c r="I29"/>
  <c r="G29"/>
  <c r="M29" s="1"/>
  <c r="F29"/>
  <c r="K28"/>
  <c r="I28"/>
  <c r="F28"/>
  <c r="G28" s="1"/>
  <c r="M28" s="1"/>
  <c r="K27"/>
  <c r="I27"/>
  <c r="F27"/>
  <c r="G27" s="1"/>
  <c r="M27" s="1"/>
  <c r="K26"/>
  <c r="I26"/>
  <c r="F26"/>
  <c r="G26" s="1"/>
  <c r="M26" s="1"/>
  <c r="K25"/>
  <c r="I25"/>
  <c r="F25"/>
  <c r="G25" s="1"/>
  <c r="M25" s="1"/>
  <c r="K24"/>
  <c r="I24"/>
  <c r="F24"/>
  <c r="G24" s="1"/>
  <c r="M24" s="1"/>
  <c r="K23"/>
  <c r="I23"/>
  <c r="F23"/>
  <c r="G23" s="1"/>
  <c r="M23" s="1"/>
  <c r="K22"/>
  <c r="I22"/>
  <c r="F22"/>
  <c r="G22" s="1"/>
  <c r="M22" s="1"/>
  <c r="K21"/>
  <c r="I21"/>
  <c r="F21"/>
  <c r="G21" s="1"/>
  <c r="M21" s="1"/>
  <c r="K20"/>
  <c r="I20"/>
  <c r="F20"/>
  <c r="G20" s="1"/>
  <c r="M20" s="1"/>
  <c r="K19"/>
  <c r="I19"/>
  <c r="F19"/>
  <c r="G19" s="1"/>
  <c r="M19" s="1"/>
  <c r="K18"/>
  <c r="I18"/>
  <c r="F18"/>
  <c r="G18" s="1"/>
  <c r="M18" s="1"/>
  <c r="K17"/>
  <c r="I17"/>
  <c r="F17"/>
  <c r="G17" s="1"/>
  <c r="M17" s="1"/>
  <c r="K16"/>
  <c r="I16"/>
  <c r="F16"/>
  <c r="G16" s="1"/>
  <c r="M16" s="1"/>
  <c r="K15"/>
  <c r="I15"/>
  <c r="F15"/>
  <c r="G15" s="1"/>
  <c r="M15" s="1"/>
  <c r="K14"/>
  <c r="I14"/>
  <c r="F14"/>
  <c r="G14" s="1"/>
  <c r="M14" s="1"/>
  <c r="K13"/>
  <c r="I13"/>
  <c r="F13"/>
  <c r="G13" s="1"/>
  <c r="M13" s="1"/>
  <c r="K12"/>
  <c r="I12"/>
  <c r="F12"/>
  <c r="G12" s="1"/>
  <c r="M12" s="1"/>
  <c r="K11"/>
  <c r="I11"/>
  <c r="F11"/>
  <c r="G11" s="1"/>
  <c r="M11" s="1"/>
  <c r="K10"/>
  <c r="I10"/>
  <c r="I8" s="1"/>
  <c r="F10"/>
  <c r="G10" s="1"/>
  <c r="M10" s="1"/>
  <c r="K9"/>
  <c r="K8" s="1"/>
  <c r="I9"/>
  <c r="F9"/>
  <c r="G9" s="1"/>
  <c r="C4"/>
  <c r="B4"/>
  <c r="C3"/>
  <c r="B3"/>
  <c r="C2"/>
  <c r="B2"/>
  <c r="K29" i="16" l="1"/>
  <c r="K34"/>
  <c r="K26"/>
  <c r="K39"/>
  <c r="K31"/>
  <c r="K36"/>
  <c r="L22" s="1"/>
  <c r="K25"/>
  <c r="K38"/>
  <c r="K30"/>
  <c r="K35"/>
  <c r="K27"/>
  <c r="L41"/>
  <c r="K64" i="15"/>
  <c r="M55"/>
  <c r="I55"/>
  <c r="M9"/>
  <c r="M8" s="1"/>
  <c r="G8"/>
  <c r="M64"/>
  <c r="G39"/>
  <c r="M40"/>
  <c r="M39" s="1"/>
  <c r="G64"/>
  <c r="G55"/>
  <c r="J16" i="16" l="1"/>
  <c r="G76" i="15"/>
  <c r="J70" i="14" l="1"/>
  <c r="G70"/>
  <c r="J68"/>
  <c r="G68"/>
  <c r="J67"/>
  <c r="G67"/>
  <c r="J66"/>
  <c r="G66"/>
  <c r="J65"/>
  <c r="G65"/>
  <c r="J64"/>
  <c r="G64"/>
  <c r="J63"/>
  <c r="G63"/>
  <c r="J61"/>
  <c r="G61"/>
  <c r="J60"/>
  <c r="G60"/>
  <c r="J59"/>
  <c r="G59"/>
  <c r="J57"/>
  <c r="G57"/>
  <c r="J53"/>
  <c r="G53"/>
  <c r="J52"/>
  <c r="G52"/>
  <c r="J50"/>
  <c r="G50"/>
  <c r="J49"/>
  <c r="G49"/>
  <c r="J48"/>
  <c r="G48"/>
  <c r="J47"/>
  <c r="G47"/>
  <c r="J46"/>
  <c r="E72" s="1"/>
  <c r="G72" s="1"/>
  <c r="G46"/>
  <c r="G44"/>
  <c r="H41"/>
  <c r="H40"/>
  <c r="H39"/>
  <c r="H37"/>
  <c r="H36"/>
  <c r="H35"/>
  <c r="H34"/>
  <c r="H33"/>
  <c r="H32"/>
  <c r="H31"/>
  <c r="H30"/>
  <c r="H28"/>
  <c r="H27"/>
  <c r="H26"/>
  <c r="H25"/>
  <c r="H24"/>
  <c r="H23"/>
  <c r="H22"/>
  <c r="H20"/>
  <c r="H19"/>
  <c r="H18"/>
  <c r="H17"/>
  <c r="H16"/>
  <c r="H15"/>
  <c r="H13"/>
  <c r="H12"/>
  <c r="H11"/>
  <c r="I134" i="17"/>
  <c r="K134" s="1"/>
  <c r="K133" s="1"/>
  <c r="I131"/>
  <c r="K131" s="1"/>
  <c r="K130"/>
  <c r="I130"/>
  <c r="I129"/>
  <c r="K129" s="1"/>
  <c r="I128"/>
  <c r="K128" s="1"/>
  <c r="I127"/>
  <c r="K127" s="1"/>
  <c r="I126"/>
  <c r="K126" s="1"/>
  <c r="I124"/>
  <c r="K124" s="1"/>
  <c r="K121"/>
  <c r="I121"/>
  <c r="I120"/>
  <c r="K120" s="1"/>
  <c r="I119"/>
  <c r="K119" s="1"/>
  <c r="K115"/>
  <c r="K114" s="1"/>
  <c r="I115"/>
  <c r="I111"/>
  <c r="K111" s="1"/>
  <c r="I108"/>
  <c r="K108" s="1"/>
  <c r="I106"/>
  <c r="K106" s="1"/>
  <c r="I102"/>
  <c r="K102" s="1"/>
  <c r="K101" s="1"/>
  <c r="I99"/>
  <c r="K99" s="1"/>
  <c r="K98" s="1"/>
  <c r="K95"/>
  <c r="I95"/>
  <c r="I93"/>
  <c r="K93" s="1"/>
  <c r="K91"/>
  <c r="I91"/>
  <c r="I89"/>
  <c r="K89" s="1"/>
  <c r="K87"/>
  <c r="I87"/>
  <c r="I85"/>
  <c r="K85" s="1"/>
  <c r="I83"/>
  <c r="K83" s="1"/>
  <c r="I80"/>
  <c r="K80" s="1"/>
  <c r="G76"/>
  <c r="I76" s="1"/>
  <c r="K76" s="1"/>
  <c r="I73"/>
  <c r="K73" s="1"/>
  <c r="I70"/>
  <c r="K70" s="1"/>
  <c r="I67"/>
  <c r="K67" s="1"/>
  <c r="G64"/>
  <c r="I63"/>
  <c r="K63" s="1"/>
  <c r="I61"/>
  <c r="K61" s="1"/>
  <c r="G60"/>
  <c r="I59"/>
  <c r="K59" s="1"/>
  <c r="G58"/>
  <c r="I57"/>
  <c r="K57" s="1"/>
  <c r="I52"/>
  <c r="K52" s="1"/>
  <c r="K48"/>
  <c r="I48"/>
  <c r="G45"/>
  <c r="K44"/>
  <c r="K43" s="1"/>
  <c r="I44"/>
  <c r="I38"/>
  <c r="K38" s="1"/>
  <c r="K35"/>
  <c r="I35"/>
  <c r="K34"/>
  <c r="I34"/>
  <c r="G30"/>
  <c r="G29"/>
  <c r="G28" s="1"/>
  <c r="I28" s="1"/>
  <c r="K28" s="1"/>
  <c r="K27" s="1"/>
  <c r="G24"/>
  <c r="I22"/>
  <c r="K22" s="1"/>
  <c r="I18"/>
  <c r="K18" s="1"/>
  <c r="G16"/>
  <c r="I15"/>
  <c r="K15" s="1"/>
  <c r="G13"/>
  <c r="G12"/>
  <c r="G10" s="1"/>
  <c r="I10" s="1"/>
  <c r="K10" s="1"/>
  <c r="G11"/>
  <c r="G8"/>
  <c r="K7"/>
  <c r="I7"/>
  <c r="H42" i="14" l="1"/>
  <c r="O72"/>
  <c r="O73" s="1"/>
  <c r="O74" s="1"/>
  <c r="H79"/>
  <c r="O78" s="1"/>
  <c r="O55"/>
  <c r="K56" i="17"/>
  <c r="K118"/>
  <c r="K105"/>
  <c r="K123"/>
  <c r="K6"/>
  <c r="K33"/>
  <c r="K47"/>
  <c r="K66"/>
  <c r="J37" i="13"/>
  <c r="J36"/>
  <c r="AY106" i="1"/>
  <c r="J35" i="13"/>
  <c r="AX106" i="1" s="1"/>
  <c r="BI135" i="13"/>
  <c r="BH135"/>
  <c r="BG135"/>
  <c r="BF135"/>
  <c r="T135"/>
  <c r="T134"/>
  <c r="R135"/>
  <c r="R134" s="1"/>
  <c r="P135"/>
  <c r="P134" s="1"/>
  <c r="BI133"/>
  <c r="BH133"/>
  <c r="BG133"/>
  <c r="BF133"/>
  <c r="T133"/>
  <c r="T132" s="1"/>
  <c r="R133"/>
  <c r="R132"/>
  <c r="P133"/>
  <c r="P132" s="1"/>
  <c r="BI131"/>
  <c r="BH131"/>
  <c r="BG131"/>
  <c r="BF131"/>
  <c r="T131"/>
  <c r="T130"/>
  <c r="R131"/>
  <c r="R130" s="1"/>
  <c r="P131"/>
  <c r="P130" s="1"/>
  <c r="BI129"/>
  <c r="BH129"/>
  <c r="BG129"/>
  <c r="BF129"/>
  <c r="T129"/>
  <c r="T128"/>
  <c r="R129"/>
  <c r="R128" s="1"/>
  <c r="P129"/>
  <c r="P128"/>
  <c r="BI126"/>
  <c r="BH126"/>
  <c r="BG126"/>
  <c r="BF126"/>
  <c r="T126"/>
  <c r="T125"/>
  <c r="T124"/>
  <c r="R126"/>
  <c r="R125"/>
  <c r="R124"/>
  <c r="P126"/>
  <c r="P125"/>
  <c r="P124" s="1"/>
  <c r="J120"/>
  <c r="J119"/>
  <c r="F119"/>
  <c r="F117"/>
  <c r="E115"/>
  <c r="J92"/>
  <c r="J91"/>
  <c r="F91"/>
  <c r="F89"/>
  <c r="E87"/>
  <c r="J18"/>
  <c r="E18"/>
  <c r="F120" s="1"/>
  <c r="J17"/>
  <c r="J12"/>
  <c r="J117" s="1"/>
  <c r="E7"/>
  <c r="E113" s="1"/>
  <c r="J37" i="12"/>
  <c r="J36"/>
  <c r="AY105" i="1" s="1"/>
  <c r="J35" i="12"/>
  <c r="AX105" i="1" s="1"/>
  <c r="BI132" i="12"/>
  <c r="BH132"/>
  <c r="BG132"/>
  <c r="BF132"/>
  <c r="T132"/>
  <c r="T131" s="1"/>
  <c r="R132"/>
  <c r="R131" s="1"/>
  <c r="P132"/>
  <c r="P131" s="1"/>
  <c r="BI130"/>
  <c r="BH130"/>
  <c r="BG130"/>
  <c r="BF130"/>
  <c r="T130"/>
  <c r="T129" s="1"/>
  <c r="R130"/>
  <c r="R129" s="1"/>
  <c r="P130"/>
  <c r="P129" s="1"/>
  <c r="BI128"/>
  <c r="BH128"/>
  <c r="BG128"/>
  <c r="BF128"/>
  <c r="T128"/>
  <c r="T127" s="1"/>
  <c r="R128"/>
  <c r="R127" s="1"/>
  <c r="R126" s="1"/>
  <c r="P128"/>
  <c r="P127" s="1"/>
  <c r="BI125"/>
  <c r="BH125"/>
  <c r="BG125"/>
  <c r="BF125"/>
  <c r="T125"/>
  <c r="T124" s="1"/>
  <c r="T123" s="1"/>
  <c r="R125"/>
  <c r="R124"/>
  <c r="R123"/>
  <c r="P125"/>
  <c r="P124" s="1"/>
  <c r="P123" s="1"/>
  <c r="J119"/>
  <c r="J118"/>
  <c r="F118"/>
  <c r="F116"/>
  <c r="E114"/>
  <c r="J92"/>
  <c r="J91"/>
  <c r="F91"/>
  <c r="F89"/>
  <c r="E87"/>
  <c r="J18"/>
  <c r="E18"/>
  <c r="F119"/>
  <c r="J17"/>
  <c r="J12"/>
  <c r="J116" s="1"/>
  <c r="E7"/>
  <c r="E112" s="1"/>
  <c r="J37" i="11"/>
  <c r="J36"/>
  <c r="AY104" i="1"/>
  <c r="J35" i="11"/>
  <c r="AX104" i="1"/>
  <c r="BI179" i="11"/>
  <c r="BH179"/>
  <c r="BG179"/>
  <c r="BF179"/>
  <c r="T179"/>
  <c r="T178"/>
  <c r="R179"/>
  <c r="R178" s="1"/>
  <c r="P179"/>
  <c r="P178"/>
  <c r="BI177"/>
  <c r="BH177"/>
  <c r="BG177"/>
  <c r="BF177"/>
  <c r="T177"/>
  <c r="T176" s="1"/>
  <c r="R177"/>
  <c r="R176" s="1"/>
  <c r="P177"/>
  <c r="P176" s="1"/>
  <c r="BI175"/>
  <c r="BH175"/>
  <c r="BG175"/>
  <c r="BF175"/>
  <c r="T175"/>
  <c r="T174" s="1"/>
  <c r="R175"/>
  <c r="R174" s="1"/>
  <c r="P175"/>
  <c r="P174"/>
  <c r="BI173"/>
  <c r="BH173"/>
  <c r="BG173"/>
  <c r="BF173"/>
  <c r="T173"/>
  <c r="T172" s="1"/>
  <c r="T171" s="1"/>
  <c r="R173"/>
  <c r="R172" s="1"/>
  <c r="P173"/>
  <c r="P172" s="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7"/>
  <c r="BH157"/>
  <c r="BG157"/>
  <c r="BF157"/>
  <c r="T157"/>
  <c r="R157"/>
  <c r="P157"/>
  <c r="BI154"/>
  <c r="BH154"/>
  <c r="BG154"/>
  <c r="BF154"/>
  <c r="T154"/>
  <c r="R154"/>
  <c r="P154"/>
  <c r="BI151"/>
  <c r="BH151"/>
  <c r="BG151"/>
  <c r="BF151"/>
  <c r="T151"/>
  <c r="T150"/>
  <c r="R151"/>
  <c r="R150" s="1"/>
  <c r="P151"/>
  <c r="P150" s="1"/>
  <c r="BI148"/>
  <c r="BH148"/>
  <c r="BG148"/>
  <c r="BF148"/>
  <c r="T148"/>
  <c r="T147" s="1"/>
  <c r="R148"/>
  <c r="R147"/>
  <c r="P148"/>
  <c r="P147" s="1"/>
  <c r="BI146"/>
  <c r="BH146"/>
  <c r="BG146"/>
  <c r="BF146"/>
  <c r="T146"/>
  <c r="R146"/>
  <c r="P146"/>
  <c r="BI144"/>
  <c r="BH144"/>
  <c r="BG144"/>
  <c r="BF144"/>
  <c r="T144"/>
  <c r="R144"/>
  <c r="P144"/>
  <c r="BI140"/>
  <c r="BH140"/>
  <c r="BG140"/>
  <c r="BF140"/>
  <c r="T140"/>
  <c r="R140"/>
  <c r="P140"/>
  <c r="BI137"/>
  <c r="BH137"/>
  <c r="BG137"/>
  <c r="BF137"/>
  <c r="T137"/>
  <c r="R137"/>
  <c r="P137"/>
  <c r="BI134"/>
  <c r="BH134"/>
  <c r="BG134"/>
  <c r="BF134"/>
  <c r="T134"/>
  <c r="R134"/>
  <c r="P134"/>
  <c r="BI132"/>
  <c r="BH132"/>
  <c r="BG132"/>
  <c r="BF132"/>
  <c r="T132"/>
  <c r="R132"/>
  <c r="P132"/>
  <c r="J126"/>
  <c r="J125"/>
  <c r="F125"/>
  <c r="F123"/>
  <c r="E121"/>
  <c r="J92"/>
  <c r="J91"/>
  <c r="F91"/>
  <c r="F89"/>
  <c r="E87"/>
  <c r="J18"/>
  <c r="E18"/>
  <c r="F126"/>
  <c r="J17"/>
  <c r="J12"/>
  <c r="J123" s="1"/>
  <c r="E7"/>
  <c r="E85" s="1"/>
  <c r="J37" i="10"/>
  <c r="J36"/>
  <c r="AY103" i="1"/>
  <c r="J35" i="10"/>
  <c r="AX103" i="1"/>
  <c r="BI174" i="10"/>
  <c r="BH174"/>
  <c r="BG174"/>
  <c r="BF174"/>
  <c r="T174"/>
  <c r="T173"/>
  <c r="R174"/>
  <c r="R173" s="1"/>
  <c r="P174"/>
  <c r="P173" s="1"/>
  <c r="BI172"/>
  <c r="BH172"/>
  <c r="BG172"/>
  <c r="BF172"/>
  <c r="T172"/>
  <c r="T171" s="1"/>
  <c r="R172"/>
  <c r="R171" s="1"/>
  <c r="P172"/>
  <c r="P171" s="1"/>
  <c r="BI170"/>
  <c r="BH170"/>
  <c r="BG170"/>
  <c r="BF170"/>
  <c r="T170"/>
  <c r="T169" s="1"/>
  <c r="R170"/>
  <c r="R169" s="1"/>
  <c r="P170"/>
  <c r="P169"/>
  <c r="BI168"/>
  <c r="BH168"/>
  <c r="BG168"/>
  <c r="BF168"/>
  <c r="T168"/>
  <c r="T167" s="1"/>
  <c r="R168"/>
  <c r="R167" s="1"/>
  <c r="P168"/>
  <c r="P167" s="1"/>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T156" s="1"/>
  <c r="R157"/>
  <c r="R156" s="1"/>
  <c r="P157"/>
  <c r="P156" s="1"/>
  <c r="BI155"/>
  <c r="BH155"/>
  <c r="BG155"/>
  <c r="BF155"/>
  <c r="T155"/>
  <c r="R155"/>
  <c r="P155"/>
  <c r="BI154"/>
  <c r="BH154"/>
  <c r="BG154"/>
  <c r="BF154"/>
  <c r="T154"/>
  <c r="R154"/>
  <c r="P154"/>
  <c r="BI152"/>
  <c r="BH152"/>
  <c r="BG152"/>
  <c r="BF152"/>
  <c r="T152"/>
  <c r="R152"/>
  <c r="P152"/>
  <c r="BI151"/>
  <c r="BH151"/>
  <c r="BG151"/>
  <c r="BF151"/>
  <c r="T151"/>
  <c r="R151"/>
  <c r="P151"/>
  <c r="BI148"/>
  <c r="BH148"/>
  <c r="BG148"/>
  <c r="BF148"/>
  <c r="T148"/>
  <c r="T147" s="1"/>
  <c r="R148"/>
  <c r="R147" s="1"/>
  <c r="P148"/>
  <c r="P147"/>
  <c r="BI146"/>
  <c r="BH146"/>
  <c r="BG146"/>
  <c r="BF146"/>
  <c r="T146"/>
  <c r="R146"/>
  <c r="P146"/>
  <c r="BI145"/>
  <c r="BH145"/>
  <c r="BG145"/>
  <c r="BF145"/>
  <c r="T145"/>
  <c r="R145"/>
  <c r="P145"/>
  <c r="BI142"/>
  <c r="BH142"/>
  <c r="BG142"/>
  <c r="BF142"/>
  <c r="T142"/>
  <c r="T141" s="1"/>
  <c r="R142"/>
  <c r="R141" s="1"/>
  <c r="P142"/>
  <c r="P141" s="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J127"/>
  <c r="J126"/>
  <c r="F126"/>
  <c r="F124"/>
  <c r="E122"/>
  <c r="J92"/>
  <c r="J91"/>
  <c r="F91"/>
  <c r="F89"/>
  <c r="E87"/>
  <c r="J18"/>
  <c r="E18"/>
  <c r="F127"/>
  <c r="J17"/>
  <c r="J12"/>
  <c r="J89" s="1"/>
  <c r="E7"/>
  <c r="E85" s="1"/>
  <c r="J37" i="9"/>
  <c r="J36"/>
  <c r="AY102" i="1"/>
  <c r="J35" i="9"/>
  <c r="AX102" i="1" s="1"/>
  <c r="BI135" i="9"/>
  <c r="BH135"/>
  <c r="BG135"/>
  <c r="BF135"/>
  <c r="T135"/>
  <c r="T134" s="1"/>
  <c r="R135"/>
  <c r="R134" s="1"/>
  <c r="P135"/>
  <c r="P134" s="1"/>
  <c r="BI133"/>
  <c r="BH133"/>
  <c r="BG133"/>
  <c r="BF133"/>
  <c r="T133"/>
  <c r="T132" s="1"/>
  <c r="R133"/>
  <c r="R132" s="1"/>
  <c r="P133"/>
  <c r="P132" s="1"/>
  <c r="BI131"/>
  <c r="BH131"/>
  <c r="BG131"/>
  <c r="BF131"/>
  <c r="T131"/>
  <c r="T130" s="1"/>
  <c r="R131"/>
  <c r="R130" s="1"/>
  <c r="P131"/>
  <c r="P130" s="1"/>
  <c r="BI129"/>
  <c r="BH129"/>
  <c r="BG129"/>
  <c r="BF129"/>
  <c r="T129"/>
  <c r="T128" s="1"/>
  <c r="R129"/>
  <c r="R128"/>
  <c r="P129"/>
  <c r="P128" s="1"/>
  <c r="BI126"/>
  <c r="BH126"/>
  <c r="BG126"/>
  <c r="BF126"/>
  <c r="T126"/>
  <c r="T125"/>
  <c r="T124" s="1"/>
  <c r="R126"/>
  <c r="R125" s="1"/>
  <c r="R124" s="1"/>
  <c r="P126"/>
  <c r="P125"/>
  <c r="P124" s="1"/>
  <c r="J120"/>
  <c r="J119"/>
  <c r="F119"/>
  <c r="F117"/>
  <c r="E115"/>
  <c r="J92"/>
  <c r="J91"/>
  <c r="F91"/>
  <c r="F89"/>
  <c r="E87"/>
  <c r="J18"/>
  <c r="E18"/>
  <c r="F92"/>
  <c r="J17"/>
  <c r="J12"/>
  <c r="J117" s="1"/>
  <c r="E7"/>
  <c r="E113" s="1"/>
  <c r="J37" i="8"/>
  <c r="J36"/>
  <c r="AY101" i="1"/>
  <c r="J35" i="8"/>
  <c r="AX101" i="1" s="1"/>
  <c r="BI229" i="8"/>
  <c r="BH229"/>
  <c r="BG229"/>
  <c r="BF229"/>
  <c r="T229"/>
  <c r="T228" s="1"/>
  <c r="R229"/>
  <c r="R228" s="1"/>
  <c r="P229"/>
  <c r="P228"/>
  <c r="BI227"/>
  <c r="BH227"/>
  <c r="BG227"/>
  <c r="BF227"/>
  <c r="T227"/>
  <c r="T226" s="1"/>
  <c r="R227"/>
  <c r="R226"/>
  <c r="P227"/>
  <c r="P226"/>
  <c r="BI225"/>
  <c r="BH225"/>
  <c r="BG225"/>
  <c r="BF225"/>
  <c r="T225"/>
  <c r="T224"/>
  <c r="R225"/>
  <c r="R224"/>
  <c r="P225"/>
  <c r="P224"/>
  <c r="BI223"/>
  <c r="BH223"/>
  <c r="BG223"/>
  <c r="BF223"/>
  <c r="T223"/>
  <c r="T222"/>
  <c r="R223"/>
  <c r="R222" s="1"/>
  <c r="P223"/>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T203" s="1"/>
  <c r="R204"/>
  <c r="R203" s="1"/>
  <c r="P204"/>
  <c r="P203"/>
  <c r="BI202"/>
  <c r="BH202"/>
  <c r="BG202"/>
  <c r="BF202"/>
  <c r="T202"/>
  <c r="R202"/>
  <c r="P202"/>
  <c r="BI200"/>
  <c r="BH200"/>
  <c r="BG200"/>
  <c r="BF200"/>
  <c r="T200"/>
  <c r="R200"/>
  <c r="P200"/>
  <c r="BI198"/>
  <c r="BH198"/>
  <c r="BG198"/>
  <c r="BF198"/>
  <c r="T198"/>
  <c r="R198"/>
  <c r="P198"/>
  <c r="BI197"/>
  <c r="BH197"/>
  <c r="BG197"/>
  <c r="BF197"/>
  <c r="T197"/>
  <c r="R197"/>
  <c r="P197"/>
  <c r="BI193"/>
  <c r="BH193"/>
  <c r="BG193"/>
  <c r="BF193"/>
  <c r="T193"/>
  <c r="R193"/>
  <c r="P193"/>
  <c r="BI191"/>
  <c r="BH191"/>
  <c r="BG191"/>
  <c r="BF191"/>
  <c r="T191"/>
  <c r="R191"/>
  <c r="P191"/>
  <c r="BI187"/>
  <c r="BH187"/>
  <c r="BG187"/>
  <c r="BF187"/>
  <c r="T187"/>
  <c r="R187"/>
  <c r="P187"/>
  <c r="BI182"/>
  <c r="BH182"/>
  <c r="BG182"/>
  <c r="BF182"/>
  <c r="T182"/>
  <c r="R182"/>
  <c r="P182"/>
  <c r="BI180"/>
  <c r="BH180"/>
  <c r="BG180"/>
  <c r="BF180"/>
  <c r="T180"/>
  <c r="R180"/>
  <c r="P180"/>
  <c r="BI176"/>
  <c r="BH176"/>
  <c r="BG176"/>
  <c r="BF176"/>
  <c r="T176"/>
  <c r="R176"/>
  <c r="P176"/>
  <c r="BI174"/>
  <c r="BH174"/>
  <c r="BG174"/>
  <c r="BF174"/>
  <c r="T174"/>
  <c r="R174"/>
  <c r="P174"/>
  <c r="BI173"/>
  <c r="BH173"/>
  <c r="BG173"/>
  <c r="BF173"/>
  <c r="T173"/>
  <c r="R173"/>
  <c r="P173"/>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49"/>
  <c r="BH149"/>
  <c r="BG149"/>
  <c r="BF149"/>
  <c r="T149"/>
  <c r="R149"/>
  <c r="P149"/>
  <c r="BI144"/>
  <c r="BH144"/>
  <c r="BG144"/>
  <c r="BF144"/>
  <c r="T144"/>
  <c r="R144"/>
  <c r="P144"/>
  <c r="BI143"/>
  <c r="BH143"/>
  <c r="BG143"/>
  <c r="BF143"/>
  <c r="T143"/>
  <c r="R143"/>
  <c r="P143"/>
  <c r="BI141"/>
  <c r="BH141"/>
  <c r="BG141"/>
  <c r="BF141"/>
  <c r="T141"/>
  <c r="R141"/>
  <c r="P141"/>
  <c r="BI139"/>
  <c r="BH139"/>
  <c r="BG139"/>
  <c r="BF139"/>
  <c r="T139"/>
  <c r="R139"/>
  <c r="P139"/>
  <c r="BI133"/>
  <c r="BH133"/>
  <c r="BG133"/>
  <c r="BF133"/>
  <c r="T133"/>
  <c r="R133"/>
  <c r="P133"/>
  <c r="J127"/>
  <c r="J126"/>
  <c r="F126"/>
  <c r="F124"/>
  <c r="E122"/>
  <c r="J92"/>
  <c r="J91"/>
  <c r="F91"/>
  <c r="F89"/>
  <c r="E87"/>
  <c r="J18"/>
  <c r="E18"/>
  <c r="F127"/>
  <c r="J17"/>
  <c r="J12"/>
  <c r="J89" s="1"/>
  <c r="E7"/>
  <c r="E85" s="1"/>
  <c r="J37" i="7"/>
  <c r="J36"/>
  <c r="AY100" i="1"/>
  <c r="J35" i="7"/>
  <c r="AX100" i="1"/>
  <c r="BI137" i="7"/>
  <c r="BH137"/>
  <c r="BG137"/>
  <c r="BF137"/>
  <c r="T137"/>
  <c r="T136" s="1"/>
  <c r="R137"/>
  <c r="R136" s="1"/>
  <c r="P137"/>
  <c r="P136" s="1"/>
  <c r="BI135"/>
  <c r="BH135"/>
  <c r="BG135"/>
  <c r="BF135"/>
  <c r="T135"/>
  <c r="T134" s="1"/>
  <c r="R135"/>
  <c r="R134" s="1"/>
  <c r="P135"/>
  <c r="P134" s="1"/>
  <c r="BI133"/>
  <c r="BH133"/>
  <c r="BG133"/>
  <c r="BF133"/>
  <c r="T133"/>
  <c r="T132" s="1"/>
  <c r="R133"/>
  <c r="R132" s="1"/>
  <c r="P133"/>
  <c r="P132" s="1"/>
  <c r="BI131"/>
  <c r="BH131"/>
  <c r="BG131"/>
  <c r="BF131"/>
  <c r="T131"/>
  <c r="T130" s="1"/>
  <c r="R131"/>
  <c r="R130" s="1"/>
  <c r="P131"/>
  <c r="P130" s="1"/>
  <c r="BI128"/>
  <c r="BH128"/>
  <c r="BG128"/>
  <c r="BF128"/>
  <c r="T128"/>
  <c r="R128"/>
  <c r="P128"/>
  <c r="BI127"/>
  <c r="BH127"/>
  <c r="BG127"/>
  <c r="BF127"/>
  <c r="T127"/>
  <c r="R127"/>
  <c r="P127"/>
  <c r="BI126"/>
  <c r="BH126"/>
  <c r="BG126"/>
  <c r="BF126"/>
  <c r="T126"/>
  <c r="R126"/>
  <c r="P126"/>
  <c r="J120"/>
  <c r="J119"/>
  <c r="F119"/>
  <c r="F117"/>
  <c r="E115"/>
  <c r="J92"/>
  <c r="J91"/>
  <c r="F91"/>
  <c r="F89"/>
  <c r="E87"/>
  <c r="J18"/>
  <c r="E18"/>
  <c r="F92" s="1"/>
  <c r="J17"/>
  <c r="J12"/>
  <c r="J117" s="1"/>
  <c r="E7"/>
  <c r="E85" s="1"/>
  <c r="J37" i="6"/>
  <c r="J36"/>
  <c r="AY99" i="1" s="1"/>
  <c r="J35" i="6"/>
  <c r="AX99" i="1" s="1"/>
  <c r="BI121" i="6"/>
  <c r="BH121"/>
  <c r="BG121"/>
  <c r="BF121"/>
  <c r="T121"/>
  <c r="T120" s="1"/>
  <c r="T119" s="1"/>
  <c r="T118" s="1"/>
  <c r="R121"/>
  <c r="R120"/>
  <c r="R119" s="1"/>
  <c r="R118" s="1"/>
  <c r="P121"/>
  <c r="P120" s="1"/>
  <c r="P119" s="1"/>
  <c r="P118" s="1"/>
  <c r="AU99" i="1" s="1"/>
  <c r="J115" i="6"/>
  <c r="J114"/>
  <c r="F114"/>
  <c r="F112"/>
  <c r="E110"/>
  <c r="J92"/>
  <c r="J91"/>
  <c r="F91"/>
  <c r="F89"/>
  <c r="E87"/>
  <c r="J18"/>
  <c r="E18"/>
  <c r="F92"/>
  <c r="J17"/>
  <c r="J12"/>
  <c r="J89" s="1"/>
  <c r="E7"/>
  <c r="E108" s="1"/>
  <c r="J37" i="5"/>
  <c r="J36"/>
  <c r="AY98" i="1"/>
  <c r="J35" i="5"/>
  <c r="AX98" i="1" s="1"/>
  <c r="BI203" i="5"/>
  <c r="BH203"/>
  <c r="BG203"/>
  <c r="BF203"/>
  <c r="T203"/>
  <c r="T202" s="1"/>
  <c r="R203"/>
  <c r="R202" s="1"/>
  <c r="P203"/>
  <c r="P202"/>
  <c r="BI201"/>
  <c r="BH201"/>
  <c r="BG201"/>
  <c r="BF201"/>
  <c r="T201"/>
  <c r="T200" s="1"/>
  <c r="R201"/>
  <c r="R200" s="1"/>
  <c r="P201"/>
  <c r="P200" s="1"/>
  <c r="BI199"/>
  <c r="BH199"/>
  <c r="BG199"/>
  <c r="BF199"/>
  <c r="T199"/>
  <c r="T198" s="1"/>
  <c r="R199"/>
  <c r="R198" s="1"/>
  <c r="P199"/>
  <c r="P198"/>
  <c r="BI197"/>
  <c r="BH197"/>
  <c r="BG197"/>
  <c r="BF197"/>
  <c r="T197"/>
  <c r="T196"/>
  <c r="R197"/>
  <c r="R196" s="1"/>
  <c r="P197"/>
  <c r="P196" s="1"/>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69"/>
  <c r="BH169"/>
  <c r="BG169"/>
  <c r="BF169"/>
  <c r="T169"/>
  <c r="R169"/>
  <c r="P169"/>
  <c r="BI166"/>
  <c r="BH166"/>
  <c r="BG166"/>
  <c r="BF166"/>
  <c r="T166"/>
  <c r="T165" s="1"/>
  <c r="R166"/>
  <c r="R165" s="1"/>
  <c r="P166"/>
  <c r="P165"/>
  <c r="BI163"/>
  <c r="BH163"/>
  <c r="BG163"/>
  <c r="BF163"/>
  <c r="T163"/>
  <c r="R163"/>
  <c r="P163"/>
  <c r="BI161"/>
  <c r="BH161"/>
  <c r="BG161"/>
  <c r="BF161"/>
  <c r="T161"/>
  <c r="R161"/>
  <c r="P161"/>
  <c r="BI160"/>
  <c r="BH160"/>
  <c r="BG160"/>
  <c r="BF160"/>
  <c r="T160"/>
  <c r="R160"/>
  <c r="P160"/>
  <c r="BI156"/>
  <c r="BH156"/>
  <c r="BG156"/>
  <c r="BF156"/>
  <c r="T156"/>
  <c r="R156"/>
  <c r="P156"/>
  <c r="BI153"/>
  <c r="BH153"/>
  <c r="BG153"/>
  <c r="BF153"/>
  <c r="T153"/>
  <c r="R153"/>
  <c r="P153"/>
  <c r="BI149"/>
  <c r="BH149"/>
  <c r="BG149"/>
  <c r="BF149"/>
  <c r="T149"/>
  <c r="R149"/>
  <c r="P149"/>
  <c r="BI147"/>
  <c r="BH147"/>
  <c r="BG147"/>
  <c r="BF147"/>
  <c r="T147"/>
  <c r="R147"/>
  <c r="P147"/>
  <c r="BI146"/>
  <c r="BH146"/>
  <c r="BG146"/>
  <c r="BF146"/>
  <c r="T146"/>
  <c r="R146"/>
  <c r="P146"/>
  <c r="BI142"/>
  <c r="BH142"/>
  <c r="BG142"/>
  <c r="BF142"/>
  <c r="T142"/>
  <c r="R142"/>
  <c r="P142"/>
  <c r="BI139"/>
  <c r="BH139"/>
  <c r="BG139"/>
  <c r="BF139"/>
  <c r="T139"/>
  <c r="R139"/>
  <c r="P139"/>
  <c r="BI136"/>
  <c r="BH136"/>
  <c r="BG136"/>
  <c r="BF136"/>
  <c r="T136"/>
  <c r="R136"/>
  <c r="P136"/>
  <c r="BI132"/>
  <c r="BH132"/>
  <c r="BG132"/>
  <c r="BF132"/>
  <c r="T132"/>
  <c r="R132"/>
  <c r="P132"/>
  <c r="J126"/>
  <c r="J125"/>
  <c r="F125"/>
  <c r="F123"/>
  <c r="E121"/>
  <c r="J92"/>
  <c r="J91"/>
  <c r="F91"/>
  <c r="F89"/>
  <c r="E87"/>
  <c r="J18"/>
  <c r="E18"/>
  <c r="F92"/>
  <c r="J17"/>
  <c r="J12"/>
  <c r="J89" s="1"/>
  <c r="E7"/>
  <c r="E85" s="1"/>
  <c r="J37" i="4"/>
  <c r="J36"/>
  <c r="AY97" i="1"/>
  <c r="J35" i="4"/>
  <c r="AX97" i="1"/>
  <c r="BI256" i="4"/>
  <c r="BH256"/>
  <c r="BG256"/>
  <c r="BF256"/>
  <c r="T256"/>
  <c r="T255" s="1"/>
  <c r="R256"/>
  <c r="R255" s="1"/>
  <c r="P256"/>
  <c r="P255"/>
  <c r="BI254"/>
  <c r="BH254"/>
  <c r="BG254"/>
  <c r="BF254"/>
  <c r="T254"/>
  <c r="T253" s="1"/>
  <c r="R254"/>
  <c r="R253" s="1"/>
  <c r="P254"/>
  <c r="P253" s="1"/>
  <c r="BI252"/>
  <c r="BH252"/>
  <c r="BG252"/>
  <c r="BF252"/>
  <c r="T252"/>
  <c r="T251"/>
  <c r="R252"/>
  <c r="R251" s="1"/>
  <c r="P252"/>
  <c r="P251" s="1"/>
  <c r="BI250"/>
  <c r="BH250"/>
  <c r="BG250"/>
  <c r="BF250"/>
  <c r="T250"/>
  <c r="T249" s="1"/>
  <c r="R250"/>
  <c r="R249" s="1"/>
  <c r="P250"/>
  <c r="P249" s="1"/>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0"/>
  <c r="BH230"/>
  <c r="BG230"/>
  <c r="BF230"/>
  <c r="T230"/>
  <c r="R230"/>
  <c r="P230"/>
  <c r="BI229"/>
  <c r="BH229"/>
  <c r="BG229"/>
  <c r="BF229"/>
  <c r="T229"/>
  <c r="R229"/>
  <c r="P229"/>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16"/>
  <c r="BH216"/>
  <c r="BG216"/>
  <c r="BF216"/>
  <c r="T216"/>
  <c r="R216"/>
  <c r="P216"/>
  <c r="BI214"/>
  <c r="BH214"/>
  <c r="BG214"/>
  <c r="BF214"/>
  <c r="T214"/>
  <c r="R214"/>
  <c r="P214"/>
  <c r="BI212"/>
  <c r="BH212"/>
  <c r="BG212"/>
  <c r="BF212"/>
  <c r="T212"/>
  <c r="R212"/>
  <c r="P212"/>
  <c r="BI206"/>
  <c r="BH206"/>
  <c r="BG206"/>
  <c r="BF206"/>
  <c r="T206"/>
  <c r="R206"/>
  <c r="P206"/>
  <c r="BI203"/>
  <c r="BH203"/>
  <c r="BG203"/>
  <c r="BF203"/>
  <c r="T203"/>
  <c r="T202" s="1"/>
  <c r="R203"/>
  <c r="R202" s="1"/>
  <c r="P203"/>
  <c r="P202"/>
  <c r="BI200"/>
  <c r="BH200"/>
  <c r="BG200"/>
  <c r="BF200"/>
  <c r="T200"/>
  <c r="R200"/>
  <c r="P200"/>
  <c r="BI198"/>
  <c r="BH198"/>
  <c r="BG198"/>
  <c r="BF198"/>
  <c r="T198"/>
  <c r="R198"/>
  <c r="P198"/>
  <c r="BI196"/>
  <c r="BH196"/>
  <c r="BG196"/>
  <c r="BF196"/>
  <c r="T196"/>
  <c r="R196"/>
  <c r="P196"/>
  <c r="BI195"/>
  <c r="BH195"/>
  <c r="BG195"/>
  <c r="BF195"/>
  <c r="T195"/>
  <c r="R195"/>
  <c r="P195"/>
  <c r="BI191"/>
  <c r="BH191"/>
  <c r="BG191"/>
  <c r="BF191"/>
  <c r="T191"/>
  <c r="R191"/>
  <c r="P191"/>
  <c r="BI188"/>
  <c r="BH188"/>
  <c r="BG188"/>
  <c r="BF188"/>
  <c r="T188"/>
  <c r="R188"/>
  <c r="P188"/>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5"/>
  <c r="BH175"/>
  <c r="BG175"/>
  <c r="BF175"/>
  <c r="T175"/>
  <c r="R175"/>
  <c r="P175"/>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4"/>
  <c r="BH154"/>
  <c r="BG154"/>
  <c r="BF154"/>
  <c r="T154"/>
  <c r="T153" s="1"/>
  <c r="R154"/>
  <c r="R153" s="1"/>
  <c r="P154"/>
  <c r="P153"/>
  <c r="BI150"/>
  <c r="BH150"/>
  <c r="BG150"/>
  <c r="BF150"/>
  <c r="T150"/>
  <c r="R150"/>
  <c r="P150"/>
  <c r="BI146"/>
  <c r="BH146"/>
  <c r="BG146"/>
  <c r="BF146"/>
  <c r="T146"/>
  <c r="R146"/>
  <c r="P146"/>
  <c r="BI142"/>
  <c r="BH142"/>
  <c r="BG142"/>
  <c r="BF142"/>
  <c r="T142"/>
  <c r="R142"/>
  <c r="P142"/>
  <c r="BI139"/>
  <c r="BH139"/>
  <c r="BG139"/>
  <c r="BF139"/>
  <c r="T139"/>
  <c r="R139"/>
  <c r="P139"/>
  <c r="BI135"/>
  <c r="BH135"/>
  <c r="BG135"/>
  <c r="BF135"/>
  <c r="T135"/>
  <c r="R135"/>
  <c r="P135"/>
  <c r="J129"/>
  <c r="J128"/>
  <c r="F128"/>
  <c r="F126"/>
  <c r="E124"/>
  <c r="J92"/>
  <c r="J91"/>
  <c r="F91"/>
  <c r="F89"/>
  <c r="E87"/>
  <c r="J18"/>
  <c r="E18"/>
  <c r="F129" s="1"/>
  <c r="J17"/>
  <c r="J12"/>
  <c r="J89" s="1"/>
  <c r="E7"/>
  <c r="E122" s="1"/>
  <c r="J37" i="3"/>
  <c r="J36"/>
  <c r="AY96" i="1"/>
  <c r="J35" i="3"/>
  <c r="AX96" i="1"/>
  <c r="BI348" i="3"/>
  <c r="BH348"/>
  <c r="BG348"/>
  <c r="BF348"/>
  <c r="T348"/>
  <c r="T347" s="1"/>
  <c r="R348"/>
  <c r="R347"/>
  <c r="P348"/>
  <c r="P347" s="1"/>
  <c r="BI346"/>
  <c r="BH346"/>
  <c r="BG346"/>
  <c r="BF346"/>
  <c r="T346"/>
  <c r="T345"/>
  <c r="R346"/>
  <c r="R345" s="1"/>
  <c r="P346"/>
  <c r="P345" s="1"/>
  <c r="BI344"/>
  <c r="BH344"/>
  <c r="BG344"/>
  <c r="BF344"/>
  <c r="T344"/>
  <c r="T343" s="1"/>
  <c r="R344"/>
  <c r="R343" s="1"/>
  <c r="P344"/>
  <c r="P343" s="1"/>
  <c r="BI342"/>
  <c r="BH342"/>
  <c r="BG342"/>
  <c r="BF342"/>
  <c r="T342"/>
  <c r="T341" s="1"/>
  <c r="R342"/>
  <c r="R341" s="1"/>
  <c r="P342"/>
  <c r="P341" s="1"/>
  <c r="BI339"/>
  <c r="BH339"/>
  <c r="BG339"/>
  <c r="BF339"/>
  <c r="T339"/>
  <c r="R339"/>
  <c r="P339"/>
  <c r="BI337"/>
  <c r="BH337"/>
  <c r="BG337"/>
  <c r="BF337"/>
  <c r="T337"/>
  <c r="R337"/>
  <c r="P337"/>
  <c r="BI327"/>
  <c r="BH327"/>
  <c r="BG327"/>
  <c r="BF327"/>
  <c r="T327"/>
  <c r="R327"/>
  <c r="P327"/>
  <c r="BI324"/>
  <c r="BH324"/>
  <c r="BG324"/>
  <c r="BF324"/>
  <c r="T324"/>
  <c r="T323" s="1"/>
  <c r="R324"/>
  <c r="R323" s="1"/>
  <c r="P324"/>
  <c r="P323"/>
  <c r="BI322"/>
  <c r="BH322"/>
  <c r="BG322"/>
  <c r="BF322"/>
  <c r="T322"/>
  <c r="R322"/>
  <c r="P322"/>
  <c r="BI321"/>
  <c r="BH321"/>
  <c r="BG321"/>
  <c r="BF321"/>
  <c r="T321"/>
  <c r="R321"/>
  <c r="P321"/>
  <c r="BI319"/>
  <c r="BH319"/>
  <c r="BG319"/>
  <c r="BF319"/>
  <c r="T319"/>
  <c r="R319"/>
  <c r="P319"/>
  <c r="BI317"/>
  <c r="BH317"/>
  <c r="BG317"/>
  <c r="BF317"/>
  <c r="T317"/>
  <c r="R317"/>
  <c r="P317"/>
  <c r="BI311"/>
  <c r="BH311"/>
  <c r="BG311"/>
  <c r="BF311"/>
  <c r="T311"/>
  <c r="R311"/>
  <c r="P311"/>
  <c r="BI309"/>
  <c r="BH309"/>
  <c r="BG309"/>
  <c r="BF309"/>
  <c r="T309"/>
  <c r="R309"/>
  <c r="P309"/>
  <c r="BI307"/>
  <c r="BH307"/>
  <c r="BG307"/>
  <c r="BF307"/>
  <c r="T307"/>
  <c r="R307"/>
  <c r="P307"/>
  <c r="BI303"/>
  <c r="BH303"/>
  <c r="BG303"/>
  <c r="BF303"/>
  <c r="T303"/>
  <c r="R303"/>
  <c r="P303"/>
  <c r="BI298"/>
  <c r="BH298"/>
  <c r="BG298"/>
  <c r="BF298"/>
  <c r="T298"/>
  <c r="R298"/>
  <c r="P298"/>
  <c r="BI297"/>
  <c r="BH297"/>
  <c r="BG297"/>
  <c r="BF297"/>
  <c r="T297"/>
  <c r="R297"/>
  <c r="P297"/>
  <c r="BI296"/>
  <c r="BH296"/>
  <c r="BG296"/>
  <c r="BF296"/>
  <c r="T296"/>
  <c r="R296"/>
  <c r="P296"/>
  <c r="BI292"/>
  <c r="BH292"/>
  <c r="BG292"/>
  <c r="BF292"/>
  <c r="T292"/>
  <c r="R292"/>
  <c r="P292"/>
  <c r="BI289"/>
  <c r="BH289"/>
  <c r="BG289"/>
  <c r="BF289"/>
  <c r="T289"/>
  <c r="R289"/>
  <c r="P289"/>
  <c r="BI286"/>
  <c r="BH286"/>
  <c r="BG286"/>
  <c r="BF286"/>
  <c r="T286"/>
  <c r="R286"/>
  <c r="P286"/>
  <c r="BI285"/>
  <c r="BH285"/>
  <c r="BG285"/>
  <c r="BF285"/>
  <c r="T285"/>
  <c r="R285"/>
  <c r="P285"/>
  <c r="BI284"/>
  <c r="BH284"/>
  <c r="BG284"/>
  <c r="BF284"/>
  <c r="T284"/>
  <c r="R284"/>
  <c r="P284"/>
  <c r="BI281"/>
  <c r="BH281"/>
  <c r="BG281"/>
  <c r="BF281"/>
  <c r="T281"/>
  <c r="R281"/>
  <c r="P281"/>
  <c r="BI280"/>
  <c r="BH280"/>
  <c r="BG280"/>
  <c r="BF280"/>
  <c r="T280"/>
  <c r="R280"/>
  <c r="P280"/>
  <c r="BI279"/>
  <c r="BH279"/>
  <c r="BG279"/>
  <c r="BF279"/>
  <c r="T279"/>
  <c r="R279"/>
  <c r="P279"/>
  <c r="BI277"/>
  <c r="BH277"/>
  <c r="BG277"/>
  <c r="BF277"/>
  <c r="T277"/>
  <c r="R277"/>
  <c r="P277"/>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2"/>
  <c r="BH262"/>
  <c r="BG262"/>
  <c r="BF262"/>
  <c r="T262"/>
  <c r="R262"/>
  <c r="P262"/>
  <c r="BI258"/>
  <c r="BH258"/>
  <c r="BG258"/>
  <c r="BF258"/>
  <c r="T258"/>
  <c r="R258"/>
  <c r="P258"/>
  <c r="BI256"/>
  <c r="BH256"/>
  <c r="BG256"/>
  <c r="BF256"/>
  <c r="T256"/>
  <c r="R256"/>
  <c r="P256"/>
  <c r="BI255"/>
  <c r="BH255"/>
  <c r="BG255"/>
  <c r="BF255"/>
  <c r="T255"/>
  <c r="R255"/>
  <c r="P255"/>
  <c r="BI254"/>
  <c r="BH254"/>
  <c r="BG254"/>
  <c r="BF254"/>
  <c r="T254"/>
  <c r="R254"/>
  <c r="P254"/>
  <c r="BI251"/>
  <c r="BH251"/>
  <c r="BG251"/>
  <c r="BF251"/>
  <c r="T251"/>
  <c r="R251"/>
  <c r="P251"/>
  <c r="BI248"/>
  <c r="BH248"/>
  <c r="BG248"/>
  <c r="BF248"/>
  <c r="T248"/>
  <c r="R248"/>
  <c r="P248"/>
  <c r="BI240"/>
  <c r="BH240"/>
  <c r="BG240"/>
  <c r="BF240"/>
  <c r="T240"/>
  <c r="R240"/>
  <c r="P240"/>
  <c r="BI239"/>
  <c r="BH239"/>
  <c r="BG239"/>
  <c r="BF239"/>
  <c r="T239"/>
  <c r="R239"/>
  <c r="P239"/>
  <c r="BI231"/>
  <c r="BH231"/>
  <c r="BG231"/>
  <c r="BF231"/>
  <c r="T231"/>
  <c r="R231"/>
  <c r="P231"/>
  <c r="BI226"/>
  <c r="BH226"/>
  <c r="BG226"/>
  <c r="BF226"/>
  <c r="T226"/>
  <c r="R226"/>
  <c r="P226"/>
  <c r="BI221"/>
  <c r="BH221"/>
  <c r="BG221"/>
  <c r="BF221"/>
  <c r="T221"/>
  <c r="R221"/>
  <c r="P221"/>
  <c r="BI203"/>
  <c r="BH203"/>
  <c r="BG203"/>
  <c r="BF203"/>
  <c r="T203"/>
  <c r="T202" s="1"/>
  <c r="R203"/>
  <c r="R202" s="1"/>
  <c r="P203"/>
  <c r="P202" s="1"/>
  <c r="BI200"/>
  <c r="BH200"/>
  <c r="BG200"/>
  <c r="BF200"/>
  <c r="T200"/>
  <c r="R200"/>
  <c r="P200"/>
  <c r="BI196"/>
  <c r="BH196"/>
  <c r="BG196"/>
  <c r="BF196"/>
  <c r="T196"/>
  <c r="R196"/>
  <c r="P196"/>
  <c r="BI193"/>
  <c r="BH193"/>
  <c r="BG193"/>
  <c r="BF193"/>
  <c r="T193"/>
  <c r="R193"/>
  <c r="P193"/>
  <c r="BI177"/>
  <c r="BH177"/>
  <c r="BG177"/>
  <c r="BF177"/>
  <c r="T177"/>
  <c r="R177"/>
  <c r="P177"/>
  <c r="BI176"/>
  <c r="BH176"/>
  <c r="BG176"/>
  <c r="BF176"/>
  <c r="T176"/>
  <c r="R176"/>
  <c r="P176"/>
  <c r="BI174"/>
  <c r="BH174"/>
  <c r="BG174"/>
  <c r="BF174"/>
  <c r="T174"/>
  <c r="R174"/>
  <c r="P174"/>
  <c r="BI163"/>
  <c r="BH163"/>
  <c r="BG163"/>
  <c r="BF163"/>
  <c r="T163"/>
  <c r="R163"/>
  <c r="P163"/>
  <c r="BI152"/>
  <c r="BH152"/>
  <c r="BG152"/>
  <c r="BF152"/>
  <c r="T152"/>
  <c r="R152"/>
  <c r="P152"/>
  <c r="BI150"/>
  <c r="BH150"/>
  <c r="BG150"/>
  <c r="BF150"/>
  <c r="T150"/>
  <c r="R150"/>
  <c r="P150"/>
  <c r="BI135"/>
  <c r="BH135"/>
  <c r="BG135"/>
  <c r="BF135"/>
  <c r="T135"/>
  <c r="R135"/>
  <c r="P135"/>
  <c r="J129"/>
  <c r="J128"/>
  <c r="F128"/>
  <c r="F126"/>
  <c r="E124"/>
  <c r="J92"/>
  <c r="J91"/>
  <c r="F91"/>
  <c r="F89"/>
  <c r="E87"/>
  <c r="J18"/>
  <c r="E18"/>
  <c r="F129"/>
  <c r="J17"/>
  <c r="J12"/>
  <c r="J126" s="1"/>
  <c r="E7"/>
  <c r="E85"/>
  <c r="J37" i="2"/>
  <c r="J36"/>
  <c r="AY95" i="1"/>
  <c r="J35" i="2"/>
  <c r="AX95" i="1" s="1"/>
  <c r="BI238" i="2"/>
  <c r="BH238"/>
  <c r="BG238"/>
  <c r="BF238"/>
  <c r="T238"/>
  <c r="T237" s="1"/>
  <c r="R238"/>
  <c r="R237" s="1"/>
  <c r="P238"/>
  <c r="P237" s="1"/>
  <c r="BI236"/>
  <c r="BH236"/>
  <c r="BG236"/>
  <c r="BF236"/>
  <c r="T236"/>
  <c r="T235" s="1"/>
  <c r="R236"/>
  <c r="R235"/>
  <c r="P236"/>
  <c r="P235" s="1"/>
  <c r="BI234"/>
  <c r="BH234"/>
  <c r="BG234"/>
  <c r="BF234"/>
  <c r="T234"/>
  <c r="T233" s="1"/>
  <c r="R234"/>
  <c r="R233" s="1"/>
  <c r="P234"/>
  <c r="P233" s="1"/>
  <c r="BI232"/>
  <c r="BH232"/>
  <c r="BG232"/>
  <c r="BF232"/>
  <c r="T232"/>
  <c r="T231" s="1"/>
  <c r="R232"/>
  <c r="R231" s="1"/>
  <c r="P232"/>
  <c r="P231" s="1"/>
  <c r="BI228"/>
  <c r="BH228"/>
  <c r="BG228"/>
  <c r="BF228"/>
  <c r="T228"/>
  <c r="R228"/>
  <c r="P228"/>
  <c r="BI224"/>
  <c r="BH224"/>
  <c r="BG224"/>
  <c r="BF224"/>
  <c r="T224"/>
  <c r="R224"/>
  <c r="P224"/>
  <c r="BI222"/>
  <c r="BH222"/>
  <c r="BG222"/>
  <c r="BF222"/>
  <c r="T222"/>
  <c r="R222"/>
  <c r="P222"/>
  <c r="BI219"/>
  <c r="BH219"/>
  <c r="BG219"/>
  <c r="BF219"/>
  <c r="T219"/>
  <c r="T218"/>
  <c r="R219"/>
  <c r="R218"/>
  <c r="P219"/>
  <c r="P218" s="1"/>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3"/>
  <c r="BH203"/>
  <c r="BG203"/>
  <c r="BF203"/>
  <c r="T203"/>
  <c r="R203"/>
  <c r="P203"/>
  <c r="BI201"/>
  <c r="BH201"/>
  <c r="BG201"/>
  <c r="BF201"/>
  <c r="T201"/>
  <c r="R201"/>
  <c r="P201"/>
  <c r="BI199"/>
  <c r="BH199"/>
  <c r="BG199"/>
  <c r="BF199"/>
  <c r="T199"/>
  <c r="R199"/>
  <c r="P199"/>
  <c r="BI183"/>
  <c r="BH183"/>
  <c r="BG183"/>
  <c r="BF183"/>
  <c r="T183"/>
  <c r="R183"/>
  <c r="P183"/>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7"/>
  <c r="BH167"/>
  <c r="BG167"/>
  <c r="BF167"/>
  <c r="T167"/>
  <c r="R167"/>
  <c r="P167"/>
  <c r="BI165"/>
  <c r="BH165"/>
  <c r="BG165"/>
  <c r="BF165"/>
  <c r="T165"/>
  <c r="R165"/>
  <c r="P165"/>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J125"/>
  <c r="J124"/>
  <c r="F124"/>
  <c r="F122"/>
  <c r="E120"/>
  <c r="J92"/>
  <c r="J91"/>
  <c r="F91"/>
  <c r="F89"/>
  <c r="E87"/>
  <c r="J18"/>
  <c r="E18"/>
  <c r="F125" s="1"/>
  <c r="J17"/>
  <c r="J12"/>
  <c r="J122" s="1"/>
  <c r="E7"/>
  <c r="E118" s="1"/>
  <c r="L90" i="1"/>
  <c r="AM90"/>
  <c r="AM89"/>
  <c r="L89"/>
  <c r="AM87"/>
  <c r="L87"/>
  <c r="L85"/>
  <c r="L84"/>
  <c r="BK132" i="12"/>
  <c r="J132"/>
  <c r="BK130"/>
  <c r="J130"/>
  <c r="BK128"/>
  <c r="J128"/>
  <c r="BK125"/>
  <c r="J125"/>
  <c r="BK157" i="11"/>
  <c r="BK154"/>
  <c r="J151"/>
  <c r="J148"/>
  <c r="BK146"/>
  <c r="BK134"/>
  <c r="BK132"/>
  <c r="BK172" i="10"/>
  <c r="BK161"/>
  <c r="BK157"/>
  <c r="J154"/>
  <c r="J151"/>
  <c r="BK148"/>
  <c r="J142"/>
  <c r="J139"/>
  <c r="J135"/>
  <c r="BK133" i="9"/>
  <c r="BK126"/>
  <c r="BK223" i="8"/>
  <c r="J211"/>
  <c r="BK200"/>
  <c r="J187"/>
  <c r="J174"/>
  <c r="BK173"/>
  <c r="BK169"/>
  <c r="J168"/>
  <c r="J166"/>
  <c r="BK165"/>
  <c r="J159"/>
  <c r="J158"/>
  <c r="J156"/>
  <c r="BK155"/>
  <c r="J153"/>
  <c r="J135" i="7"/>
  <c r="J131"/>
  <c r="J189" i="5"/>
  <c r="J188"/>
  <c r="J185"/>
  <c r="J180"/>
  <c r="J178"/>
  <c r="J177"/>
  <c r="J173"/>
  <c r="J160"/>
  <c r="BK147"/>
  <c r="J142"/>
  <c r="BK132"/>
  <c r="J244" i="4"/>
  <c r="J240"/>
  <c r="J237"/>
  <c r="J227"/>
  <c r="BK222"/>
  <c r="J216"/>
  <c r="J214"/>
  <c r="J212"/>
  <c r="J198"/>
  <c r="J184"/>
  <c r="BK181"/>
  <c r="J180"/>
  <c r="BK163"/>
  <c r="J162"/>
  <c r="J150"/>
  <c r="J139"/>
  <c r="BK342" i="3"/>
  <c r="BK327"/>
  <c r="BK303"/>
  <c r="BK285"/>
  <c r="BK280"/>
  <c r="BK279"/>
  <c r="BK267"/>
  <c r="BK264"/>
  <c r="BK258"/>
  <c r="J255"/>
  <c r="J248"/>
  <c r="J239"/>
  <c r="J221"/>
  <c r="J203"/>
  <c r="J200"/>
  <c r="J193"/>
  <c r="BK174"/>
  <c r="J150"/>
  <c r="BK238" i="2"/>
  <c r="J236"/>
  <c r="BK228"/>
  <c r="BK219"/>
  <c r="BK217"/>
  <c r="BK210"/>
  <c r="J209"/>
  <c r="J207"/>
  <c r="BK203"/>
  <c r="BK183"/>
  <c r="BK180"/>
  <c r="J180"/>
  <c r="BK177"/>
  <c r="J174"/>
  <c r="J167"/>
  <c r="BK138"/>
  <c r="BK133"/>
  <c r="F34" i="13"/>
  <c r="BK179" i="11"/>
  <c r="J179"/>
  <c r="BK177"/>
  <c r="J177"/>
  <c r="BK175"/>
  <c r="J175"/>
  <c r="BK173"/>
  <c r="J173"/>
  <c r="BK170"/>
  <c r="J170"/>
  <c r="BK169"/>
  <c r="BK168"/>
  <c r="J166"/>
  <c r="J165"/>
  <c r="BK164"/>
  <c r="BK161"/>
  <c r="BK135" i="13"/>
  <c r="J135"/>
  <c r="BK133"/>
  <c r="J133"/>
  <c r="BK131"/>
  <c r="J131"/>
  <c r="BK129"/>
  <c r="J129"/>
  <c r="BK126"/>
  <c r="J126"/>
  <c r="BK177" i="3"/>
  <c r="J176"/>
  <c r="J232" i="2"/>
  <c r="BK224"/>
  <c r="BK222"/>
  <c r="J216"/>
  <c r="J215"/>
  <c r="BK213"/>
  <c r="J210"/>
  <c r="BK207"/>
  <c r="J205"/>
  <c r="J199"/>
  <c r="J176"/>
  <c r="BK165"/>
  <c r="BK137"/>
  <c r="J133"/>
  <c r="AS94" i="1"/>
  <c r="F36" i="13"/>
  <c r="J168" i="11"/>
  <c r="BK167"/>
  <c r="BK163"/>
  <c r="BK158" i="8"/>
  <c r="BK143"/>
  <c r="J141"/>
  <c r="BK133" i="7"/>
  <c r="BK128"/>
  <c r="BK127"/>
  <c r="BK126"/>
  <c r="J121" i="6"/>
  <c r="J203" i="5"/>
  <c r="J201"/>
  <c r="J193"/>
  <c r="J191"/>
  <c r="BK180"/>
  <c r="BK179"/>
  <c r="BK177"/>
  <c r="J174"/>
  <c r="BK173"/>
  <c r="BK169"/>
  <c r="J163"/>
  <c r="BK156"/>
  <c r="BK153"/>
  <c r="BK142"/>
  <c r="BK139"/>
  <c r="J132"/>
  <c r="J256" i="4"/>
  <c r="BK254"/>
  <c r="J250"/>
  <c r="BK243"/>
  <c r="BK242"/>
  <c r="BK224"/>
  <c r="J222"/>
  <c r="BK214"/>
  <c r="BK206"/>
  <c r="J200"/>
  <c r="BK195"/>
  <c r="BK184"/>
  <c r="J179"/>
  <c r="J178"/>
  <c r="J175"/>
  <c r="J158"/>
  <c r="BK139"/>
  <c r="BK135"/>
  <c r="J319" i="3"/>
  <c r="BK311"/>
  <c r="BK307"/>
  <c r="J303"/>
  <c r="BK297"/>
  <c r="BK296"/>
  <c r="J285"/>
  <c r="BK284"/>
  <c r="J271"/>
  <c r="J267"/>
  <c r="J254"/>
  <c r="BK248"/>
  <c r="BK240"/>
  <c r="BK226"/>
  <c r="J217" i="2"/>
  <c r="J214"/>
  <c r="J213"/>
  <c r="BK211"/>
  <c r="BK209"/>
  <c r="J206"/>
  <c r="J181"/>
  <c r="J172"/>
  <c r="J137"/>
  <c r="F35" i="13"/>
  <c r="BK165" i="11"/>
  <c r="J164"/>
  <c r="J162"/>
  <c r="J146"/>
  <c r="J168" i="10"/>
  <c r="BK165"/>
  <c r="BK164"/>
  <c r="J163"/>
  <c r="BK160"/>
  <c r="J152"/>
  <c r="BK140"/>
  <c r="J137"/>
  <c r="J133"/>
  <c r="BK131" i="9"/>
  <c r="J129"/>
  <c r="J229" i="8"/>
  <c r="J227"/>
  <c r="J225"/>
  <c r="BK220"/>
  <c r="BK216"/>
  <c r="BK214"/>
  <c r="J209"/>
  <c r="BK204"/>
  <c r="BK198"/>
  <c r="J197"/>
  <c r="BK191"/>
  <c r="J182"/>
  <c r="J176"/>
  <c r="J173"/>
  <c r="J169"/>
  <c r="BK166"/>
  <c r="BK161"/>
  <c r="BK156"/>
  <c r="BK131" i="7"/>
  <c r="J128"/>
  <c r="J126"/>
  <c r="BK201" i="5"/>
  <c r="J197"/>
  <c r="BK188"/>
  <c r="BK187"/>
  <c r="BK186"/>
  <c r="BK185"/>
  <c r="BK184"/>
  <c r="J179"/>
  <c r="BK166"/>
  <c r="BK252" i="4"/>
  <c r="BK250"/>
  <c r="BK246"/>
  <c r="BK245"/>
  <c r="J229"/>
  <c r="BK227"/>
  <c r="BK180"/>
  <c r="J317" i="3"/>
  <c r="J311"/>
  <c r="J309"/>
  <c r="BK262"/>
  <c r="J258"/>
  <c r="J34" i="13"/>
  <c r="J169" i="11"/>
  <c r="BK162"/>
  <c r="J157"/>
  <c r="BK151"/>
  <c r="BK144"/>
  <c r="BK140"/>
  <c r="J137"/>
  <c r="J172" i="10"/>
  <c r="J170"/>
  <c r="BK168"/>
  <c r="J165"/>
  <c r="BK163"/>
  <c r="BK162"/>
  <c r="J161"/>
  <c r="J160"/>
  <c r="J157"/>
  <c r="BK155"/>
  <c r="BK152"/>
  <c r="BK151"/>
  <c r="J148"/>
  <c r="BK145"/>
  <c r="BK135" i="9"/>
  <c r="J131"/>
  <c r="J126"/>
  <c r="BK229" i="8"/>
  <c r="BK227"/>
  <c r="J223"/>
  <c r="J220"/>
  <c r="J218"/>
  <c r="J215"/>
  <c r="BK212"/>
  <c r="BK209"/>
  <c r="J207"/>
  <c r="J204"/>
  <c r="J202"/>
  <c r="J200"/>
  <c r="J198"/>
  <c r="BK193"/>
  <c r="BK182"/>
  <c r="BK174"/>
  <c r="BK168"/>
  <c r="J167"/>
  <c r="J165"/>
  <c r="J164"/>
  <c r="J161"/>
  <c r="BK159"/>
  <c r="J149"/>
  <c r="J139"/>
  <c r="J133"/>
  <c r="BK137" i="7"/>
  <c r="J133"/>
  <c r="BK121" i="6"/>
  <c r="BK203" i="5"/>
  <c r="J199"/>
  <c r="J187"/>
  <c r="J183"/>
  <c r="BK181"/>
  <c r="BK178"/>
  <c r="J176"/>
  <c r="J169"/>
  <c r="BK161"/>
  <c r="BK160"/>
  <c r="J153"/>
  <c r="BK149"/>
  <c r="J146"/>
  <c r="BK136"/>
  <c r="J254" i="4"/>
  <c r="J252"/>
  <c r="BK247"/>
  <c r="BK244"/>
  <c r="J242"/>
  <c r="J239"/>
  <c r="J230"/>
  <c r="J225"/>
  <c r="J224"/>
  <c r="J223"/>
  <c r="BK212"/>
  <c r="BK203"/>
  <c r="BK196"/>
  <c r="BK191"/>
  <c r="J182"/>
  <c r="BK179"/>
  <c r="J161"/>
  <c r="BK160"/>
  <c r="BK150"/>
  <c r="BK142"/>
  <c r="J348" i="3"/>
  <c r="BK346"/>
  <c r="J344"/>
  <c r="J342"/>
  <c r="J339"/>
  <c r="BK321"/>
  <c r="BK319"/>
  <c r="BK317"/>
  <c r="J292"/>
  <c r="J286"/>
  <c r="J280"/>
  <c r="J277"/>
  <c r="BK273"/>
  <c r="BK271"/>
  <c r="J264"/>
  <c r="J262"/>
  <c r="J256"/>
  <c r="J251"/>
  <c r="J240"/>
  <c r="BK231"/>
  <c r="BK196"/>
  <c r="J177"/>
  <c r="BK150"/>
  <c r="BK135"/>
  <c r="J228" i="2"/>
  <c r="J224"/>
  <c r="J211"/>
  <c r="BK206"/>
  <c r="BK201"/>
  <c r="BK176"/>
  <c r="BK174"/>
  <c r="BK135"/>
  <c r="J131"/>
  <c r="F37" i="13"/>
  <c r="BK166" i="11"/>
  <c r="J161"/>
  <c r="J154"/>
  <c r="BK148"/>
  <c r="J144"/>
  <c r="J140"/>
  <c r="BK137"/>
  <c r="J134"/>
  <c r="BK174" i="10"/>
  <c r="BK170"/>
  <c r="J162"/>
  <c r="J155"/>
  <c r="BK154"/>
  <c r="J146"/>
  <c r="J145"/>
  <c r="BK142"/>
  <c r="J140"/>
  <c r="BK137"/>
  <c r="BK135"/>
  <c r="BK133"/>
  <c r="J135" i="9"/>
  <c r="J133"/>
  <c r="BK129"/>
  <c r="BK219" i="8"/>
  <c r="J217"/>
  <c r="J216"/>
  <c r="BK215"/>
  <c r="J214"/>
  <c r="BK211"/>
  <c r="BK207"/>
  <c r="BK202"/>
  <c r="J193"/>
  <c r="J191"/>
  <c r="J180"/>
  <c r="BK167"/>
  <c r="J155"/>
  <c r="BK153"/>
  <c r="BK149"/>
  <c r="BK144"/>
  <c r="J144"/>
  <c r="J143"/>
  <c r="BK139"/>
  <c r="BK133"/>
  <c r="J127" i="7"/>
  <c r="BK199" i="5"/>
  <c r="J194"/>
  <c r="J192"/>
  <c r="BK191"/>
  <c r="J190"/>
  <c r="BK182"/>
  <c r="BK171"/>
  <c r="J166"/>
  <c r="BK163"/>
  <c r="BK146"/>
  <c r="J136"/>
  <c r="J246" i="4"/>
  <c r="J243"/>
  <c r="BK241"/>
  <c r="BK239"/>
  <c r="BK237"/>
  <c r="BK229"/>
  <c r="J203"/>
  <c r="BK198"/>
  <c r="J196"/>
  <c r="J195"/>
  <c r="BK188"/>
  <c r="BK182"/>
  <c r="J181"/>
  <c r="J163"/>
  <c r="BK158"/>
  <c r="BK154"/>
  <c r="BK146"/>
  <c r="J142"/>
  <c r="J135"/>
  <c r="J346" i="3"/>
  <c r="BK344"/>
  <c r="BK339"/>
  <c r="J337"/>
  <c r="J327"/>
  <c r="BK324"/>
  <c r="J322"/>
  <c r="J307"/>
  <c r="BK298"/>
  <c r="J296"/>
  <c r="BK289"/>
  <c r="J284"/>
  <c r="BK281"/>
  <c r="J273"/>
  <c r="BK269"/>
  <c r="J265"/>
  <c r="BK255"/>
  <c r="BK254"/>
  <c r="BK251"/>
  <c r="BK239"/>
  <c r="BK200"/>
  <c r="BK176"/>
  <c r="BK163"/>
  <c r="J152"/>
  <c r="J135"/>
  <c r="J234" i="2"/>
  <c r="BK232"/>
  <c r="J219"/>
  <c r="BK216"/>
  <c r="BK199"/>
  <c r="BK181"/>
  <c r="J179"/>
  <c r="BK170"/>
  <c r="BK167"/>
  <c r="J165"/>
  <c r="BK131"/>
  <c r="J167" i="11"/>
  <c r="J163"/>
  <c r="J132"/>
  <c r="J174" i="10"/>
  <c r="J164"/>
  <c r="BK146"/>
  <c r="BK139"/>
  <c r="BK225" i="8"/>
  <c r="J219"/>
  <c r="BK218"/>
  <c r="BK217"/>
  <c r="J212"/>
  <c r="BK197"/>
  <c r="BK187"/>
  <c r="BK180"/>
  <c r="BK176"/>
  <c r="BK164"/>
  <c r="BK141"/>
  <c r="J137" i="7"/>
  <c r="BK135"/>
  <c r="BK197" i="5"/>
  <c r="BK194"/>
  <c r="BK193"/>
  <c r="BK192"/>
  <c r="BK190"/>
  <c r="BK189"/>
  <c r="J186"/>
  <c r="J184"/>
  <c r="BK183"/>
  <c r="J182"/>
  <c r="J181"/>
  <c r="BK176"/>
  <c r="BK174"/>
  <c r="J171"/>
  <c r="J161"/>
  <c r="J156"/>
  <c r="J149"/>
  <c r="J147"/>
  <c r="J139"/>
  <c r="BK256" i="4"/>
  <c r="J247"/>
  <c r="J245"/>
  <c r="J241"/>
  <c r="BK240"/>
  <c r="BK230"/>
  <c r="BK225"/>
  <c r="BK223"/>
  <c r="BK216"/>
  <c r="J206"/>
  <c r="BK200"/>
  <c r="J191"/>
  <c r="J188"/>
  <c r="BK178"/>
  <c r="BK175"/>
  <c r="BK162"/>
  <c r="BK161"/>
  <c r="J160"/>
  <c r="J154"/>
  <c r="J146"/>
  <c r="BK348" i="3"/>
  <c r="BK337"/>
  <c r="J324"/>
  <c r="BK322"/>
  <c r="J321"/>
  <c r="BK309"/>
  <c r="J298"/>
  <c r="J297"/>
  <c r="BK292"/>
  <c r="J289"/>
  <c r="BK286"/>
  <c r="J281"/>
  <c r="J279"/>
  <c r="BK277"/>
  <c r="J269"/>
  <c r="BK265"/>
  <c r="BK256"/>
  <c r="J231"/>
  <c r="J226"/>
  <c r="BK221"/>
  <c r="BK203"/>
  <c r="J196"/>
  <c r="BK193"/>
  <c r="J174"/>
  <c r="J163"/>
  <c r="BK152"/>
  <c r="J238" i="2"/>
  <c r="BK236"/>
  <c r="BK234"/>
  <c r="J222"/>
  <c r="BK215"/>
  <c r="BK214"/>
  <c r="BK205"/>
  <c r="J203"/>
  <c r="J201"/>
  <c r="J183"/>
  <c r="BK179"/>
  <c r="J177"/>
  <c r="BK172"/>
  <c r="J170"/>
  <c r="J138"/>
  <c r="J135"/>
  <c r="F35" i="6"/>
  <c r="BB99" i="1" s="1"/>
  <c r="F36" i="6"/>
  <c r="BC99" i="1" s="1"/>
  <c r="F34" i="6"/>
  <c r="BA99" i="1" s="1"/>
  <c r="F37" i="6"/>
  <c r="BD99" i="1" s="1"/>
  <c r="R127" i="13" l="1"/>
  <c r="P126" i="12"/>
  <c r="T126"/>
  <c r="T122" s="1"/>
  <c r="P171" i="11"/>
  <c r="R171"/>
  <c r="T166" i="10"/>
  <c r="R166"/>
  <c r="G71" i="14"/>
  <c r="T127" i="9"/>
  <c r="R221" i="8"/>
  <c r="P221"/>
  <c r="T221"/>
  <c r="R129" i="7"/>
  <c r="T129"/>
  <c r="P195" i="5"/>
  <c r="T195"/>
  <c r="R195"/>
  <c r="T248" i="4"/>
  <c r="P248"/>
  <c r="R340" i="3"/>
  <c r="T230" i="2"/>
  <c r="R230"/>
  <c r="P230"/>
  <c r="G54" i="14"/>
  <c r="G75" s="1"/>
  <c r="G82" s="1"/>
  <c r="G84" s="1"/>
  <c r="O57"/>
  <c r="K137" i="17"/>
  <c r="P340" i="3"/>
  <c r="R248" i="4"/>
  <c r="T127" i="13"/>
  <c r="T123" s="1"/>
  <c r="T123" i="9"/>
  <c r="P127" i="13"/>
  <c r="P129" i="7"/>
  <c r="R127" i="9"/>
  <c r="R123" s="1"/>
  <c r="T340" i="3"/>
  <c r="P127" i="9"/>
  <c r="P123" s="1"/>
  <c r="AU102" i="1" s="1"/>
  <c r="P166" i="10"/>
  <c r="R122" i="12"/>
  <c r="P123" i="13"/>
  <c r="AU106" i="1" s="1"/>
  <c r="R123" i="13"/>
  <c r="P122" i="12"/>
  <c r="AU105" i="1" s="1"/>
  <c r="R130" i="2"/>
  <c r="T208"/>
  <c r="R326" i="3"/>
  <c r="R325" s="1"/>
  <c r="BK157" i="4"/>
  <c r="J157" s="1"/>
  <c r="J100" s="1"/>
  <c r="R177"/>
  <c r="T177"/>
  <c r="R205"/>
  <c r="T238"/>
  <c r="R131" i="5"/>
  <c r="P145"/>
  <c r="BK148"/>
  <c r="J148" s="1"/>
  <c r="J100" s="1"/>
  <c r="BK175"/>
  <c r="J175" s="1"/>
  <c r="J104" s="1"/>
  <c r="BK125" i="7"/>
  <c r="J125" s="1"/>
  <c r="J98" s="1"/>
  <c r="P132" i="8"/>
  <c r="R148"/>
  <c r="T186"/>
  <c r="R213"/>
  <c r="BK132" i="10"/>
  <c r="J132" s="1"/>
  <c r="J98" s="1"/>
  <c r="BK144"/>
  <c r="J144" s="1"/>
  <c r="J100" s="1"/>
  <c r="BK150"/>
  <c r="J150" s="1"/>
  <c r="J102" s="1"/>
  <c r="T160" i="11"/>
  <c r="BK171" i="2"/>
  <c r="J171" s="1"/>
  <c r="J99" s="1"/>
  <c r="BK208"/>
  <c r="J208" s="1"/>
  <c r="J100" s="1"/>
  <c r="P134" i="3"/>
  <c r="BK225"/>
  <c r="J225"/>
  <c r="J100" s="1"/>
  <c r="R225"/>
  <c r="BK257"/>
  <c r="J257" s="1"/>
  <c r="J101" s="1"/>
  <c r="R257"/>
  <c r="BK278"/>
  <c r="J278" s="1"/>
  <c r="J102" s="1"/>
  <c r="R278"/>
  <c r="BK291"/>
  <c r="J291"/>
  <c r="J103" s="1"/>
  <c r="P291"/>
  <c r="T291"/>
  <c r="P302"/>
  <c r="R302"/>
  <c r="T157" i="4"/>
  <c r="P183"/>
  <c r="T205"/>
  <c r="R238"/>
  <c r="P168" i="5"/>
  <c r="T168"/>
  <c r="R125" i="7"/>
  <c r="R124" s="1"/>
  <c r="R123" s="1"/>
  <c r="T132" i="8"/>
  <c r="P163"/>
  <c r="T163"/>
  <c r="P206"/>
  <c r="T206"/>
  <c r="R132" i="10"/>
  <c r="R144"/>
  <c r="R150"/>
  <c r="R159"/>
  <c r="R158" s="1"/>
  <c r="BK160" i="11"/>
  <c r="J160" s="1"/>
  <c r="J104" s="1"/>
  <c r="T130" i="2"/>
  <c r="P208"/>
  <c r="T221"/>
  <c r="T220" s="1"/>
  <c r="P326" i="3"/>
  <c r="P325" s="1"/>
  <c r="R134" i="4"/>
  <c r="R157"/>
  <c r="T183"/>
  <c r="BK226"/>
  <c r="J226" s="1"/>
  <c r="J106" s="1"/>
  <c r="T226"/>
  <c r="BK131" i="5"/>
  <c r="T131"/>
  <c r="T148"/>
  <c r="P175"/>
  <c r="BK148" i="8"/>
  <c r="J148" s="1"/>
  <c r="J99" s="1"/>
  <c r="T148"/>
  <c r="R186"/>
  <c r="R206"/>
  <c r="R205" s="1"/>
  <c r="T213"/>
  <c r="T132" i="10"/>
  <c r="T144"/>
  <c r="P150"/>
  <c r="P159"/>
  <c r="P158" s="1"/>
  <c r="P160" i="11"/>
  <c r="BK326" i="3"/>
  <c r="J326" s="1"/>
  <c r="J107" s="1"/>
  <c r="T134" i="4"/>
  <c r="T133" s="1"/>
  <c r="P177"/>
  <c r="BK205"/>
  <c r="J205" s="1"/>
  <c r="J105" s="1"/>
  <c r="R226"/>
  <c r="P131" i="5"/>
  <c r="BK145"/>
  <c r="J145" s="1"/>
  <c r="J99" s="1"/>
  <c r="R145"/>
  <c r="T145"/>
  <c r="R175"/>
  <c r="BK132" i="8"/>
  <c r="J132" s="1"/>
  <c r="J98" s="1"/>
  <c r="P148"/>
  <c r="R163"/>
  <c r="BK186"/>
  <c r="J186"/>
  <c r="J101" s="1"/>
  <c r="BK206"/>
  <c r="J206" s="1"/>
  <c r="J104" s="1"/>
  <c r="BK213"/>
  <c r="J213" s="1"/>
  <c r="J105" s="1"/>
  <c r="P132" i="10"/>
  <c r="T159"/>
  <c r="T158" s="1"/>
  <c r="R171" i="2"/>
  <c r="R221"/>
  <c r="R220" s="1"/>
  <c r="BK134" i="3"/>
  <c r="J134" s="1"/>
  <c r="J98" s="1"/>
  <c r="R134"/>
  <c r="P225"/>
  <c r="T225"/>
  <c r="P257"/>
  <c r="T257"/>
  <c r="P278"/>
  <c r="T278"/>
  <c r="R291"/>
  <c r="R133" s="1"/>
  <c r="BK302"/>
  <c r="J302" s="1"/>
  <c r="J104" s="1"/>
  <c r="T302"/>
  <c r="BK134" i="4"/>
  <c r="BK177"/>
  <c r="J177" s="1"/>
  <c r="J101" s="1"/>
  <c r="R183"/>
  <c r="P226"/>
  <c r="P238"/>
  <c r="P148" i="5"/>
  <c r="T175"/>
  <c r="T125" i="7"/>
  <c r="T124" s="1"/>
  <c r="BK130" i="2"/>
  <c r="J130" s="1"/>
  <c r="J98" s="1"/>
  <c r="P171"/>
  <c r="R208"/>
  <c r="P221"/>
  <c r="P220" s="1"/>
  <c r="P131" i="11"/>
  <c r="T131"/>
  <c r="P143"/>
  <c r="T143"/>
  <c r="R160"/>
  <c r="P130" i="2"/>
  <c r="P129" s="1"/>
  <c r="P128" s="1"/>
  <c r="AU95" i="1" s="1"/>
  <c r="T171" i="2"/>
  <c r="BK221"/>
  <c r="BK220" s="1"/>
  <c r="J220" s="1"/>
  <c r="J102" s="1"/>
  <c r="T134" i="3"/>
  <c r="T133" s="1"/>
  <c r="T132" s="1"/>
  <c r="T326"/>
  <c r="T325" s="1"/>
  <c r="P134" i="4"/>
  <c r="P157"/>
  <c r="BK183"/>
  <c r="J183" s="1"/>
  <c r="J102" s="1"/>
  <c r="P205"/>
  <c r="P204" s="1"/>
  <c r="BK238"/>
  <c r="J238" s="1"/>
  <c r="J107" s="1"/>
  <c r="R148" i="5"/>
  <c r="BK168"/>
  <c r="J168" s="1"/>
  <c r="J103" s="1"/>
  <c r="R168"/>
  <c r="R167" s="1"/>
  <c r="P125" i="7"/>
  <c r="P124"/>
  <c r="P123"/>
  <c r="AU100" i="1" s="1"/>
  <c r="R132" i="8"/>
  <c r="R131"/>
  <c r="R130" s="1"/>
  <c r="BK163"/>
  <c r="J163" s="1"/>
  <c r="J100" s="1"/>
  <c r="P186"/>
  <c r="P213"/>
  <c r="P144" i="10"/>
  <c r="T150"/>
  <c r="BK159"/>
  <c r="J159" s="1"/>
  <c r="J105" s="1"/>
  <c r="BK131" i="11"/>
  <c r="J131"/>
  <c r="J98" s="1"/>
  <c r="R131"/>
  <c r="BK143"/>
  <c r="J143" s="1"/>
  <c r="J99" s="1"/>
  <c r="R143"/>
  <c r="BK153"/>
  <c r="J153" s="1"/>
  <c r="J103" s="1"/>
  <c r="P153"/>
  <c r="P152"/>
  <c r="R153"/>
  <c r="R152" s="1"/>
  <c r="T153"/>
  <c r="T152"/>
  <c r="E85" i="2"/>
  <c r="BE133"/>
  <c r="BE165"/>
  <c r="BE167"/>
  <c r="BE181"/>
  <c r="BE207"/>
  <c r="BE213"/>
  <c r="BE219"/>
  <c r="BE224"/>
  <c r="BK233"/>
  <c r="J233" s="1"/>
  <c r="J106" s="1"/>
  <c r="BK235"/>
  <c r="J235" s="1"/>
  <c r="J107" s="1"/>
  <c r="BE150" i="3"/>
  <c r="BE177"/>
  <c r="BE200"/>
  <c r="BE240"/>
  <c r="BE255"/>
  <c r="BE258"/>
  <c r="BE267"/>
  <c r="BE273"/>
  <c r="BE280"/>
  <c r="BE284"/>
  <c r="BE285"/>
  <c r="BE296"/>
  <c r="BE307"/>
  <c r="BE317"/>
  <c r="BE319"/>
  <c r="J126" i="4"/>
  <c r="BE142"/>
  <c r="BE150"/>
  <c r="BE179"/>
  <c r="BE198"/>
  <c r="BE214"/>
  <c r="BE222"/>
  <c r="BE227"/>
  <c r="BE239"/>
  <c r="BE244"/>
  <c r="BE246"/>
  <c r="BE254"/>
  <c r="BK253"/>
  <c r="J253" s="1"/>
  <c r="J111" s="1"/>
  <c r="BK255"/>
  <c r="J255" s="1"/>
  <c r="J112" s="1"/>
  <c r="J123" i="5"/>
  <c r="BE136"/>
  <c r="BE142"/>
  <c r="BE177"/>
  <c r="BE179"/>
  <c r="BE184"/>
  <c r="BE185"/>
  <c r="BE188"/>
  <c r="BK165"/>
  <c r="J165" s="1"/>
  <c r="J101" s="1"/>
  <c r="BK120" i="6"/>
  <c r="J120" s="1"/>
  <c r="J98" s="1"/>
  <c r="J89" i="7"/>
  <c r="E113"/>
  <c r="BK134"/>
  <c r="J134" s="1"/>
  <c r="J102" s="1"/>
  <c r="E120" i="8"/>
  <c r="J124"/>
  <c r="BE133"/>
  <c r="BE139"/>
  <c r="BE149"/>
  <c r="BE193"/>
  <c r="BE202"/>
  <c r="BK226"/>
  <c r="J226" s="1"/>
  <c r="J109" s="1"/>
  <c r="E85" i="9"/>
  <c r="BE129"/>
  <c r="J124" i="10"/>
  <c r="BE157"/>
  <c r="BE168"/>
  <c r="F92" i="11"/>
  <c r="BE144"/>
  <c r="BE164"/>
  <c r="BK172"/>
  <c r="J172" s="1"/>
  <c r="J106" s="1"/>
  <c r="BK174"/>
  <c r="J174" s="1"/>
  <c r="J107" s="1"/>
  <c r="BK178"/>
  <c r="J178" s="1"/>
  <c r="J109" s="1"/>
  <c r="AW106" i="1"/>
  <c r="BC106"/>
  <c r="J89" i="2"/>
  <c r="BE138"/>
  <c r="BE176"/>
  <c r="BE216"/>
  <c r="BE238"/>
  <c r="BK218"/>
  <c r="J218" s="1"/>
  <c r="J101" s="1"/>
  <c r="BK237"/>
  <c r="J237" s="1"/>
  <c r="J108" s="1"/>
  <c r="F92" i="3"/>
  <c r="BE193"/>
  <c r="BE196"/>
  <c r="BE262"/>
  <c r="BE286"/>
  <c r="BE297"/>
  <c r="BE303"/>
  <c r="BE342"/>
  <c r="BE346"/>
  <c r="BE348"/>
  <c r="BK202"/>
  <c r="J202"/>
  <c r="J99" s="1"/>
  <c r="BK323"/>
  <c r="J323" s="1"/>
  <c r="J105" s="1"/>
  <c r="BK341"/>
  <c r="BK347"/>
  <c r="J347" s="1"/>
  <c r="J112" s="1"/>
  <c r="BE184" i="4"/>
  <c r="BE196"/>
  <c r="BE203"/>
  <c r="BE223"/>
  <c r="BE240"/>
  <c r="BE242"/>
  <c r="BE245"/>
  <c r="BE247"/>
  <c r="BE250"/>
  <c r="BK153"/>
  <c r="J153" s="1"/>
  <c r="J99" s="1"/>
  <c r="BK202"/>
  <c r="J202" s="1"/>
  <c r="J103" s="1"/>
  <c r="BK251"/>
  <c r="J251" s="1"/>
  <c r="J110" s="1"/>
  <c r="E119" i="5"/>
  <c r="BE132"/>
  <c r="BE153"/>
  <c r="BE169"/>
  <c r="BE181"/>
  <c r="BE187"/>
  <c r="BK196"/>
  <c r="J196" s="1"/>
  <c r="J106" s="1"/>
  <c r="BK200"/>
  <c r="J200"/>
  <c r="J108" s="1"/>
  <c r="BK202"/>
  <c r="J202" s="1"/>
  <c r="J109" s="1"/>
  <c r="E85" i="6"/>
  <c r="BE121"/>
  <c r="J33" s="1"/>
  <c r="AV99" i="1" s="1"/>
  <c r="F120" i="7"/>
  <c r="BE126"/>
  <c r="BE128"/>
  <c r="BK132"/>
  <c r="J132" s="1"/>
  <c r="J101" s="1"/>
  <c r="F92" i="8"/>
  <c r="BE141"/>
  <c r="BE159"/>
  <c r="BE165"/>
  <c r="BE168"/>
  <c r="BE173"/>
  <c r="BE180"/>
  <c r="BE191"/>
  <c r="BE216"/>
  <c r="BE217"/>
  <c r="BE223"/>
  <c r="BE225"/>
  <c r="F120" i="9"/>
  <c r="BE126"/>
  <c r="BE133"/>
  <c r="E120" i="10"/>
  <c r="BE140"/>
  <c r="BE142"/>
  <c r="BE155"/>
  <c r="BE163"/>
  <c r="BE172"/>
  <c r="BK169"/>
  <c r="J169" s="1"/>
  <c r="J108" s="1"/>
  <c r="BK173"/>
  <c r="J173" s="1"/>
  <c r="J110" s="1"/>
  <c r="E119" i="11"/>
  <c r="BE132"/>
  <c r="BE146"/>
  <c r="BK176"/>
  <c r="J176" s="1"/>
  <c r="J108" s="1"/>
  <c r="BA106" i="1"/>
  <c r="BD106"/>
  <c r="BK125" i="13"/>
  <c r="J125" s="1"/>
  <c r="J98" s="1"/>
  <c r="BK128"/>
  <c r="J128" s="1"/>
  <c r="J100" s="1"/>
  <c r="BK130"/>
  <c r="J130" s="1"/>
  <c r="J101" s="1"/>
  <c r="BK132"/>
  <c r="J132" s="1"/>
  <c r="J102" s="1"/>
  <c r="BE179" i="2"/>
  <c r="BE217"/>
  <c r="BE232"/>
  <c r="BE236"/>
  <c r="BK231"/>
  <c r="J89" i="3"/>
  <c r="BE152"/>
  <c r="BE176"/>
  <c r="BE221"/>
  <c r="BE239"/>
  <c r="BE248"/>
  <c r="BE271"/>
  <c r="BE279"/>
  <c r="BE289"/>
  <c r="BE311"/>
  <c r="BE322"/>
  <c r="BE327"/>
  <c r="BE339"/>
  <c r="F92" i="4"/>
  <c r="BE139"/>
  <c r="BE146"/>
  <c r="BE158"/>
  <c r="BE178"/>
  <c r="BE200"/>
  <c r="BE229"/>
  <c r="BE252"/>
  <c r="F126" i="5"/>
  <c r="BE139"/>
  <c r="BE166"/>
  <c r="BE171"/>
  <c r="BE173"/>
  <c r="BE174"/>
  <c r="BE180"/>
  <c r="BE186"/>
  <c r="BE199"/>
  <c r="BK198"/>
  <c r="J198" s="1"/>
  <c r="J107" s="1"/>
  <c r="BE127" i="7"/>
  <c r="BE131"/>
  <c r="BE153" i="8"/>
  <c r="BE166"/>
  <c r="BE169"/>
  <c r="BE176"/>
  <c r="BE187"/>
  <c r="BE197"/>
  <c r="BE214"/>
  <c r="BE219"/>
  <c r="BK224"/>
  <c r="J224" s="1"/>
  <c r="J108" s="1"/>
  <c r="BK125" i="9"/>
  <c r="J125" s="1"/>
  <c r="J98" s="1"/>
  <c r="BK132"/>
  <c r="J132" s="1"/>
  <c r="J102" s="1"/>
  <c r="F92" i="10"/>
  <c r="BE135"/>
  <c r="BE137"/>
  <c r="BE146"/>
  <c r="BE154"/>
  <c r="BE160"/>
  <c r="BE164"/>
  <c r="BK156"/>
  <c r="J156"/>
  <c r="J103" s="1"/>
  <c r="BK167"/>
  <c r="J167"/>
  <c r="J107" s="1"/>
  <c r="J89" i="11"/>
  <c r="BE134"/>
  <c r="BE137"/>
  <c r="BE154"/>
  <c r="BE161"/>
  <c r="BE264" i="3"/>
  <c r="BE281"/>
  <c r="BE162" i="4"/>
  <c r="BE163"/>
  <c r="BE175"/>
  <c r="BE181"/>
  <c r="BE195"/>
  <c r="BE224"/>
  <c r="BE230"/>
  <c r="BE241"/>
  <c r="BE243"/>
  <c r="BK249"/>
  <c r="J249" s="1"/>
  <c r="J109" s="1"/>
  <c r="BE156" i="5"/>
  <c r="BE161"/>
  <c r="BE182"/>
  <c r="BE183"/>
  <c r="BE189"/>
  <c r="BE191"/>
  <c r="BE193"/>
  <c r="F115" i="6"/>
  <c r="BE133" i="7"/>
  <c r="BE135"/>
  <c r="BE144" i="8"/>
  <c r="BE164"/>
  <c r="BE174"/>
  <c r="BE200"/>
  <c r="BE207"/>
  <c r="BE211"/>
  <c r="BE212"/>
  <c r="BE227"/>
  <c r="BE229"/>
  <c r="BK203"/>
  <c r="J203" s="1"/>
  <c r="J102" s="1"/>
  <c r="BK222"/>
  <c r="J222" s="1"/>
  <c r="J107" s="1"/>
  <c r="BE135" i="9"/>
  <c r="BK128"/>
  <c r="J128" s="1"/>
  <c r="J100" s="1"/>
  <c r="BK130"/>
  <c r="J130" s="1"/>
  <c r="J101" s="1"/>
  <c r="BE139" i="10"/>
  <c r="BE145"/>
  <c r="BE151"/>
  <c r="BE161"/>
  <c r="BE162"/>
  <c r="BK147"/>
  <c r="J147" s="1"/>
  <c r="J101" s="1"/>
  <c r="BE148" i="11"/>
  <c r="BE151"/>
  <c r="BE157"/>
  <c r="BE163"/>
  <c r="BE167"/>
  <c r="BE168"/>
  <c r="BE131" i="2"/>
  <c r="BE205"/>
  <c r="BE210"/>
  <c r="BE269" i="3"/>
  <c r="BE277"/>
  <c r="BE292"/>
  <c r="BE298"/>
  <c r="BE309"/>
  <c r="BE324"/>
  <c r="BK343"/>
  <c r="J343" s="1"/>
  <c r="J110" s="1"/>
  <c r="BK345"/>
  <c r="J345"/>
  <c r="J111" s="1"/>
  <c r="E85" i="4"/>
  <c r="BE154"/>
  <c r="BE160"/>
  <c r="BE180"/>
  <c r="BE182"/>
  <c r="BE188"/>
  <c r="BE212"/>
  <c r="BE216"/>
  <c r="BE237"/>
  <c r="BE256"/>
  <c r="BE147" i="5"/>
  <c r="BE160"/>
  <c r="BE176"/>
  <c r="BE178"/>
  <c r="BE190"/>
  <c r="BE192"/>
  <c r="BE203"/>
  <c r="J112" i="6"/>
  <c r="BE137" i="7"/>
  <c r="BB106" i="1"/>
  <c r="F92" i="2"/>
  <c r="BE170"/>
  <c r="BE174"/>
  <c r="BE177"/>
  <c r="BE183"/>
  <c r="BE203"/>
  <c r="BE209"/>
  <c r="BE211"/>
  <c r="BE215"/>
  <c r="BE228"/>
  <c r="E122" i="3"/>
  <c r="BE174"/>
  <c r="BE203"/>
  <c r="BE132" i="12"/>
  <c r="E85" i="13"/>
  <c r="J89"/>
  <c r="F92"/>
  <c r="BE126"/>
  <c r="BE129"/>
  <c r="BE131"/>
  <c r="BE133"/>
  <c r="BE135"/>
  <c r="BE162" i="11"/>
  <c r="BE165"/>
  <c r="BE169"/>
  <c r="BE170"/>
  <c r="BE173"/>
  <c r="BE175"/>
  <c r="BE177"/>
  <c r="BE179"/>
  <c r="BK134" i="13"/>
  <c r="J134" s="1"/>
  <c r="J103" s="1"/>
  <c r="BE135" i="2"/>
  <c r="BE137"/>
  <c r="BE172"/>
  <c r="BE180"/>
  <c r="BE199"/>
  <c r="BE201"/>
  <c r="BE206"/>
  <c r="BE214"/>
  <c r="BE222"/>
  <c r="BE234"/>
  <c r="BE135" i="3"/>
  <c r="BE163"/>
  <c r="BE226"/>
  <c r="BE231"/>
  <c r="BE251"/>
  <c r="BE254"/>
  <c r="BE256"/>
  <c r="BE265"/>
  <c r="BE321"/>
  <c r="BE337"/>
  <c r="BE344"/>
  <c r="BE135" i="4"/>
  <c r="BE161"/>
  <c r="BE191"/>
  <c r="BE206"/>
  <c r="BE225"/>
  <c r="BE146" i="5"/>
  <c r="BE149"/>
  <c r="BE163"/>
  <c r="BE194"/>
  <c r="BE197"/>
  <c r="BE201"/>
  <c r="BK130" i="7"/>
  <c r="J130" s="1"/>
  <c r="J100" s="1"/>
  <c r="BK136"/>
  <c r="J136" s="1"/>
  <c r="J103" s="1"/>
  <c r="BE143" i="8"/>
  <c r="BE155"/>
  <c r="BE156"/>
  <c r="BE158"/>
  <c r="BE161"/>
  <c r="BE167"/>
  <c r="BE182"/>
  <c r="BE198"/>
  <c r="BE204"/>
  <c r="BE209"/>
  <c r="BE215"/>
  <c r="BE218"/>
  <c r="BE220"/>
  <c r="BK228"/>
  <c r="J228" s="1"/>
  <c r="J110" s="1"/>
  <c r="J89" i="9"/>
  <c r="BE131"/>
  <c r="BK134"/>
  <c r="J134" s="1"/>
  <c r="J103" s="1"/>
  <c r="BE133" i="10"/>
  <c r="BE148"/>
  <c r="BE152"/>
  <c r="BE165"/>
  <c r="BE170"/>
  <c r="BE174"/>
  <c r="BK141"/>
  <c r="J141" s="1"/>
  <c r="J99" s="1"/>
  <c r="BK171"/>
  <c r="J171" s="1"/>
  <c r="J109" s="1"/>
  <c r="BE140" i="11"/>
  <c r="BE166"/>
  <c r="BK147"/>
  <c r="J147" s="1"/>
  <c r="J100" s="1"/>
  <c r="BK150"/>
  <c r="J150" s="1"/>
  <c r="J101" s="1"/>
  <c r="E85" i="12"/>
  <c r="J89"/>
  <c r="F92"/>
  <c r="BE125"/>
  <c r="BE128"/>
  <c r="BE130"/>
  <c r="BK124"/>
  <c r="J124" s="1"/>
  <c r="J98" s="1"/>
  <c r="BK127"/>
  <c r="J127" s="1"/>
  <c r="J100" s="1"/>
  <c r="BK129"/>
  <c r="J129" s="1"/>
  <c r="J101" s="1"/>
  <c r="BK131"/>
  <c r="J131" s="1"/>
  <c r="J102" s="1"/>
  <c r="F34" i="3"/>
  <c r="BA96" i="1" s="1"/>
  <c r="F35" i="9"/>
  <c r="BB102" i="1" s="1"/>
  <c r="F35" i="5"/>
  <c r="BB98" i="1" s="1"/>
  <c r="F36" i="12"/>
  <c r="BC105" i="1" s="1"/>
  <c r="J34" i="10"/>
  <c r="AW103" i="1" s="1"/>
  <c r="J34" i="6"/>
  <c r="AW99" i="1" s="1"/>
  <c r="F35" i="4"/>
  <c r="BB97" i="1" s="1"/>
  <c r="F36" i="10"/>
  <c r="BC103" i="1" s="1"/>
  <c r="F37" i="5"/>
  <c r="BD98" i="1" s="1"/>
  <c r="F37" i="7"/>
  <c r="BD100" i="1" s="1"/>
  <c r="F34" i="12"/>
  <c r="BA105" i="1" s="1"/>
  <c r="J34" i="9"/>
  <c r="AW102" i="1" s="1"/>
  <c r="F37" i="11"/>
  <c r="BD104" i="1" s="1"/>
  <c r="F34" i="5"/>
  <c r="BA98" i="1" s="1"/>
  <c r="F34" i="8"/>
  <c r="BA101" i="1" s="1"/>
  <c r="J34" i="4"/>
  <c r="AW97" i="1" s="1"/>
  <c r="F34" i="11"/>
  <c r="BA104" i="1" s="1"/>
  <c r="F37" i="3"/>
  <c r="BD96" i="1" s="1"/>
  <c r="F35" i="8"/>
  <c r="BB101" i="1" s="1"/>
  <c r="F36" i="3"/>
  <c r="BC96" i="1" s="1"/>
  <c r="F37" i="2"/>
  <c r="BD95" i="1" s="1"/>
  <c r="J34" i="2"/>
  <c r="AW95" i="1" s="1"/>
  <c r="F34" i="4"/>
  <c r="BA97" i="1" s="1"/>
  <c r="J34" i="7"/>
  <c r="AW100" i="1" s="1"/>
  <c r="J34" i="8"/>
  <c r="AW101" i="1" s="1"/>
  <c r="F36" i="9"/>
  <c r="BC102" i="1" s="1"/>
  <c r="F35" i="10"/>
  <c r="BB103" i="1" s="1"/>
  <c r="F36" i="2"/>
  <c r="BC95" i="1" s="1"/>
  <c r="J34" i="3"/>
  <c r="AW96" i="1" s="1"/>
  <c r="F37" i="4"/>
  <c r="BD97" i="1" s="1"/>
  <c r="F36" i="5"/>
  <c r="BC98" i="1" s="1"/>
  <c r="F34" i="7"/>
  <c r="BA100" i="1" s="1"/>
  <c r="F36" i="8"/>
  <c r="BC101" i="1" s="1"/>
  <c r="F37" i="9"/>
  <c r="BD102" i="1"/>
  <c r="F34" i="10"/>
  <c r="BA103" i="1" s="1"/>
  <c r="F37" i="10"/>
  <c r="BD103" i="1" s="1"/>
  <c r="F35" i="2"/>
  <c r="BB95" i="1" s="1"/>
  <c r="F36" i="11"/>
  <c r="BC104" i="1" s="1"/>
  <c r="J34" i="5"/>
  <c r="AW98" i="1" s="1"/>
  <c r="F37" i="8"/>
  <c r="BD101" i="1" s="1"/>
  <c r="F36" i="4"/>
  <c r="BC97" i="1" s="1"/>
  <c r="J34" i="11"/>
  <c r="AW104" i="1" s="1"/>
  <c r="F34" i="2"/>
  <c r="BA95" i="1" s="1"/>
  <c r="F37" i="12"/>
  <c r="BD105" i="1" s="1"/>
  <c r="F36" i="7"/>
  <c r="BC100" i="1" s="1"/>
  <c r="F34" i="9"/>
  <c r="BA102" i="1" s="1"/>
  <c r="F35" i="3"/>
  <c r="BB96" i="1" s="1"/>
  <c r="F35" i="11"/>
  <c r="BB104" i="1" s="1"/>
  <c r="J34" i="12"/>
  <c r="AW105" i="1" s="1"/>
  <c r="F35" i="7"/>
  <c r="BB100" i="1" s="1"/>
  <c r="F35" i="12"/>
  <c r="BB105" i="1" s="1"/>
  <c r="T123" i="7" l="1"/>
  <c r="R132" i="3"/>
  <c r="BK230" i="2"/>
  <c r="J230" s="1"/>
  <c r="J104" s="1"/>
  <c r="P131" i="8"/>
  <c r="R204" i="4"/>
  <c r="T130" i="11"/>
  <c r="T129" s="1"/>
  <c r="R130" i="5"/>
  <c r="R129" s="1"/>
  <c r="P133" i="4"/>
  <c r="P132" s="1"/>
  <c r="AU97" i="1" s="1"/>
  <c r="BK133" i="4"/>
  <c r="P131" i="10"/>
  <c r="P130" s="1"/>
  <c r="AU103" i="1" s="1"/>
  <c r="P130" i="5"/>
  <c r="R129" i="2"/>
  <c r="R128" s="1"/>
  <c r="T131" i="10"/>
  <c r="T130" s="1"/>
  <c r="T130" i="5"/>
  <c r="BK130"/>
  <c r="J130" s="1"/>
  <c r="J97" s="1"/>
  <c r="R133" i="4"/>
  <c r="T129" i="2"/>
  <c r="T128" s="1"/>
  <c r="R131" i="10"/>
  <c r="R130" s="1"/>
  <c r="T205" i="8"/>
  <c r="P205"/>
  <c r="T131"/>
  <c r="T167" i="5"/>
  <c r="P167"/>
  <c r="T204" i="4"/>
  <c r="T132" s="1"/>
  <c r="R130" i="11"/>
  <c r="R129" s="1"/>
  <c r="BK340" i="3"/>
  <c r="J340" s="1"/>
  <c r="J108" s="1"/>
  <c r="P130" i="11"/>
  <c r="P129" s="1"/>
  <c r="AU104" i="1" s="1"/>
  <c r="P133" i="3"/>
  <c r="P132" s="1"/>
  <c r="AU96" i="1" s="1"/>
  <c r="J221" i="2"/>
  <c r="J103" s="1"/>
  <c r="J341" i="3"/>
  <c r="J109" s="1"/>
  <c r="J134" i="4"/>
  <c r="J98" s="1"/>
  <c r="J131" i="5"/>
  <c r="J98" s="1"/>
  <c r="BK167"/>
  <c r="J167" s="1"/>
  <c r="J102" s="1"/>
  <c r="BK195"/>
  <c r="J195" s="1"/>
  <c r="J105" s="1"/>
  <c r="BK205" i="8"/>
  <c r="J205" s="1"/>
  <c r="J103" s="1"/>
  <c r="BK171" i="11"/>
  <c r="BK129" i="2"/>
  <c r="J129"/>
  <c r="J97" s="1"/>
  <c r="J231"/>
  <c r="J105" s="1"/>
  <c r="BK133" i="3"/>
  <c r="BK119" i="6"/>
  <c r="J119" s="1"/>
  <c r="J97" s="1"/>
  <c r="BK131" i="8"/>
  <c r="J131" s="1"/>
  <c r="J97" s="1"/>
  <c r="BK221"/>
  <c r="J221" s="1"/>
  <c r="J106" s="1"/>
  <c r="BK124" i="9"/>
  <c r="J124" s="1"/>
  <c r="J97" s="1"/>
  <c r="BK127"/>
  <c r="J127"/>
  <c r="J99" s="1"/>
  <c r="BK124" i="13"/>
  <c r="J124" s="1"/>
  <c r="J97" s="1"/>
  <c r="BK127"/>
  <c r="J127" s="1"/>
  <c r="J99" s="1"/>
  <c r="BK248" i="4"/>
  <c r="J248" s="1"/>
  <c r="J108" s="1"/>
  <c r="BK129" i="7"/>
  <c r="J129" s="1"/>
  <c r="J99" s="1"/>
  <c r="BK158" i="10"/>
  <c r="J158" s="1"/>
  <c r="J104" s="1"/>
  <c r="BK124" i="7"/>
  <c r="J124" s="1"/>
  <c r="J97" s="1"/>
  <c r="BK131" i="10"/>
  <c r="J131" s="1"/>
  <c r="J97" s="1"/>
  <c r="BK325" i="3"/>
  <c r="J325"/>
  <c r="J106" s="1"/>
  <c r="BK204" i="4"/>
  <c r="J204" s="1"/>
  <c r="J104" s="1"/>
  <c r="BK130" i="11"/>
  <c r="BK152"/>
  <c r="J152" s="1"/>
  <c r="J102" s="1"/>
  <c r="BK166" i="10"/>
  <c r="J166" s="1"/>
  <c r="J106" s="1"/>
  <c r="BK123" i="12"/>
  <c r="J123" s="1"/>
  <c r="J97" s="1"/>
  <c r="BK126"/>
  <c r="J126" s="1"/>
  <c r="J99" s="1"/>
  <c r="F33" i="6"/>
  <c r="AZ99" i="1" s="1"/>
  <c r="F33" i="9"/>
  <c r="AZ102" i="1" s="1"/>
  <c r="AT99"/>
  <c r="F33" i="10"/>
  <c r="AZ103" i="1" s="1"/>
  <c r="F33" i="2"/>
  <c r="AZ95" i="1" s="1"/>
  <c r="J33" i="13"/>
  <c r="AV106" i="1" s="1"/>
  <c r="AT106" s="1"/>
  <c r="F33" i="13"/>
  <c r="AZ106" i="1" s="1"/>
  <c r="J33" i="10"/>
  <c r="AV103" i="1" s="1"/>
  <c r="AT103" s="1"/>
  <c r="F33" i="12"/>
  <c r="AZ105" i="1" s="1"/>
  <c r="F33" i="4"/>
  <c r="AZ97" i="1" s="1"/>
  <c r="J33" i="5"/>
  <c r="AV98" i="1" s="1"/>
  <c r="AT98" s="1"/>
  <c r="BD94"/>
  <c r="W33" s="1"/>
  <c r="J33" i="4"/>
  <c r="AV97" i="1" s="1"/>
  <c r="AT97" s="1"/>
  <c r="J33" i="9"/>
  <c r="AV102" i="1" s="1"/>
  <c r="AT102" s="1"/>
  <c r="J33" i="7"/>
  <c r="AV100" i="1" s="1"/>
  <c r="AT100" s="1"/>
  <c r="BB94"/>
  <c r="W31" s="1"/>
  <c r="J33" i="11"/>
  <c r="AV104" i="1" s="1"/>
  <c r="AT104" s="1"/>
  <c r="J33" i="12"/>
  <c r="AV105" i="1" s="1"/>
  <c r="AT105" s="1"/>
  <c r="F33" i="7"/>
  <c r="AZ100" i="1" s="1"/>
  <c r="BA94"/>
  <c r="AW94" s="1"/>
  <c r="AK30" s="1"/>
  <c r="J33" i="2"/>
  <c r="AV95" i="1" s="1"/>
  <c r="AT95" s="1"/>
  <c r="F33" i="5"/>
  <c r="AZ98" i="1" s="1"/>
  <c r="F33" i="3"/>
  <c r="AZ96" i="1" s="1"/>
  <c r="BC94"/>
  <c r="AY94" s="1"/>
  <c r="J33" i="3"/>
  <c r="AV96" i="1" s="1"/>
  <c r="AT96" s="1"/>
  <c r="F33" i="8"/>
  <c r="AZ101" i="1" s="1"/>
  <c r="F33" i="11"/>
  <c r="AZ104" i="1" s="1"/>
  <c r="J33" i="8"/>
  <c r="AV101" i="1" s="1"/>
  <c r="AT101" s="1"/>
  <c r="BK129" i="11" l="1"/>
  <c r="J129" s="1"/>
  <c r="J30" s="1"/>
  <c r="AG104" i="1" s="1"/>
  <c r="T130" i="8"/>
  <c r="R132" i="4"/>
  <c r="J171" i="11"/>
  <c r="J105" s="1"/>
  <c r="BK132" i="3"/>
  <c r="J132" s="1"/>
  <c r="J30" s="1"/>
  <c r="AG96" i="1" s="1"/>
  <c r="AN96" s="1"/>
  <c r="P129" i="5"/>
  <c r="AU98" i="1" s="1"/>
  <c r="T129" i="5"/>
  <c r="BK132" i="4"/>
  <c r="J132" s="1"/>
  <c r="J96" s="1"/>
  <c r="P130" i="8"/>
  <c r="AU101" i="1" s="1"/>
  <c r="BK128" i="2"/>
  <c r="J128" s="1"/>
  <c r="J96" s="1"/>
  <c r="J133" i="4"/>
  <c r="J97" s="1"/>
  <c r="BK129" i="5"/>
  <c r="J129" s="1"/>
  <c r="J30" s="1"/>
  <c r="AG98" i="1" s="1"/>
  <c r="AN98" s="1"/>
  <c r="J133" i="3"/>
  <c r="J97" s="1"/>
  <c r="BK130" i="8"/>
  <c r="J130" s="1"/>
  <c r="J96" s="1"/>
  <c r="BK123" i="9"/>
  <c r="J123" s="1"/>
  <c r="J96" s="1"/>
  <c r="BK130" i="10"/>
  <c r="J130" s="1"/>
  <c r="J96" s="1"/>
  <c r="BK123" i="13"/>
  <c r="J123" s="1"/>
  <c r="J96" s="1"/>
  <c r="BK118" i="6"/>
  <c r="J118" s="1"/>
  <c r="J96" s="1"/>
  <c r="BK123" i="7"/>
  <c r="J123" s="1"/>
  <c r="J30" s="1"/>
  <c r="AG100" i="1" s="1"/>
  <c r="AN100" s="1"/>
  <c r="J130" i="11"/>
  <c r="J97" s="1"/>
  <c r="BK122" i="12"/>
  <c r="J122" s="1"/>
  <c r="J96" s="1"/>
  <c r="AN104" i="1"/>
  <c r="AX94"/>
  <c r="W32"/>
  <c r="AZ94"/>
  <c r="W29" s="1"/>
  <c r="W30"/>
  <c r="J96" i="11" l="1"/>
  <c r="J39"/>
  <c r="J39" i="5"/>
  <c r="J96"/>
  <c r="J96" i="3"/>
  <c r="J39" i="7"/>
  <c r="J96"/>
  <c r="J39" i="3"/>
  <c r="J30" i="13"/>
  <c r="AG106" i="1" s="1"/>
  <c r="AN106" s="1"/>
  <c r="AV94"/>
  <c r="AK29" s="1"/>
  <c r="J30" i="2"/>
  <c r="AG95" i="1" s="1"/>
  <c r="AN95" s="1"/>
  <c r="J30" i="4"/>
  <c r="AG97" i="1" s="1"/>
  <c r="AN97" s="1"/>
  <c r="J30" i="6"/>
  <c r="AG99" i="1" s="1"/>
  <c r="AN99" s="1"/>
  <c r="J30" i="10"/>
  <c r="AG103" i="1" s="1"/>
  <c r="AN103" s="1"/>
  <c r="J30" i="8"/>
  <c r="AG101" i="1" s="1"/>
  <c r="AN101" s="1"/>
  <c r="J30" i="9"/>
  <c r="AG102" i="1" s="1"/>
  <c r="AN102" s="1"/>
  <c r="J30" i="12"/>
  <c r="AG105" i="1" s="1"/>
  <c r="AN105" s="1"/>
  <c r="AU94"/>
  <c r="J39" i="4" l="1"/>
  <c r="J39" i="10"/>
  <c r="J39" i="9"/>
  <c r="J39" i="6"/>
  <c r="J39" i="8"/>
  <c r="J39" i="13"/>
  <c r="J39" i="2"/>
  <c r="J39" i="12"/>
  <c r="AG94" i="1"/>
  <c r="AK26" s="1"/>
  <c r="AK35" s="1"/>
  <c r="AT94"/>
  <c r="AN94" l="1"/>
</calcChain>
</file>

<file path=xl/sharedStrings.xml><?xml version="1.0" encoding="utf-8"?>
<sst xmlns="http://schemas.openxmlformats.org/spreadsheetml/2006/main" count="10632" uniqueCount="1733">
  <si>
    <t>Export Komplet</t>
  </si>
  <si>
    <t/>
  </si>
  <si>
    <t>2.0</t>
  </si>
  <si>
    <t>False</t>
  </si>
  <si>
    <t>{2b578ec1-d802-412d-b284-486cbfbd5ec2}</t>
  </si>
  <si>
    <t>&gt;&gt;  skryté sloupce  &lt;&lt;</t>
  </si>
  <si>
    <t>0,01</t>
  </si>
  <si>
    <t>21</t>
  </si>
  <si>
    <t>15</t>
  </si>
  <si>
    <t>REKAPITULACE STAVBY</t>
  </si>
  <si>
    <t>v ---  níže se nacházejí doplnkové a pomocné údaje k sestavám  --- v</t>
  </si>
  <si>
    <t>0,001</t>
  </si>
  <si>
    <t>Kód:</t>
  </si>
  <si>
    <t>20-049</t>
  </si>
  <si>
    <t>Stavba:</t>
  </si>
  <si>
    <t>III. etapa revitalizace Letního cvičiště Louny</t>
  </si>
  <si>
    <t>KSO:</t>
  </si>
  <si>
    <t>CC-CZ:</t>
  </si>
  <si>
    <t>Místo:</t>
  </si>
  <si>
    <t>Louny</t>
  </si>
  <si>
    <t>Datum:</t>
  </si>
  <si>
    <t>Zadavatel:</t>
  </si>
  <si>
    <t>IČ:</t>
  </si>
  <si>
    <t>Město Louny</t>
  </si>
  <si>
    <t>DIČ:</t>
  </si>
  <si>
    <t>Zhotovitel:</t>
  </si>
  <si>
    <t xml:space="preserve"> </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</si>
  <si>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</si>
  <si>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</si>
  <si>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</si>
  <si>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</si>
  <si>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</si>
  <si>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</si>
  <si>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</si>
  <si>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</si>
  <si>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</si>
  <si>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</si>
  <si>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</si>
  <si>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</si>
  <si>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</si>
  <si>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</si>
  <si>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</si>
  <si>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</si>
  <si>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</si>
  <si>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</si>
  <si>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</si>
  <si>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</si>
  <si>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</si>
  <si>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</si>
  <si>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</si>
  <si>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</si>
  <si>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</si>
  <si>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</si>
  <si>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</si>
  <si>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</si>
  <si>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</si>
  <si>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</si>
  <si>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</si>
  <si>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</si>
  <si>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</si>
  <si>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</si>
  <si>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</si>
  <si>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</si>
  <si>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</si>
  <si>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</si>
  <si>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</si>
  <si>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</si>
  <si>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</si>
  <si>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</si>
  <si>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</si>
  <si>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</si>
  <si>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</si>
  <si>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</si>
  <si>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</si>
  <si>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</si>
  <si>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</si>
  <si>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</si>
  <si>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</si>
  <si>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</si>
  <si>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Bourání</t>
  </si>
  <si>
    <t>STA</t>
  </si>
  <si>
    <t>1</t>
  </si>
  <si>
    <t>{916b07ed-dd3a-4b03-9510-139a1bdf4165}</t>
  </si>
  <si>
    <t>2</t>
  </si>
  <si>
    <t>SO-02</t>
  </si>
  <si>
    <t>Komunikace, hlediště, terénní úpravy</t>
  </si>
  <si>
    <t>{d861b292-df74-436e-94d4-d944559cfa08}</t>
  </si>
  <si>
    <t>SO-03</t>
  </si>
  <si>
    <t>Víceúčelové hřiště</t>
  </si>
  <si>
    <t>{3a1fa107-ccda-4f03-a9b1-75e7457635ef}</t>
  </si>
  <si>
    <t>SO-04</t>
  </si>
  <si>
    <t>Parkur</t>
  </si>
  <si>
    <t>{1dee6ec2-2bbf-4f3e-a500-fec57faa1b6c}</t>
  </si>
  <si>
    <t>SO-05</t>
  </si>
  <si>
    <t>Skatepark</t>
  </si>
  <si>
    <t>{d327ab1e-dd02-46f4-917f-96fc5186fd94}</t>
  </si>
  <si>
    <t>SO-06</t>
  </si>
  <si>
    <t>Objekt zázemí</t>
  </si>
  <si>
    <t>{9c86ff39-8eab-47d1-98c3-3b2d51020c2b}</t>
  </si>
  <si>
    <t>SO-07</t>
  </si>
  <si>
    <t>Vstupní volnočasová plocha</t>
  </si>
  <si>
    <t>{4f521939-f88b-4734-bcf8-5b8c2a6558a0}</t>
  </si>
  <si>
    <t>SO-08</t>
  </si>
  <si>
    <t>Sadové úpravy</t>
  </si>
  <si>
    <t>{b217c541-0f58-4860-95ad-673d6c84c9db}</t>
  </si>
  <si>
    <t>SO-09</t>
  </si>
  <si>
    <t>Oplocení</t>
  </si>
  <si>
    <t>{cd3508d1-dc2a-46aa-95de-45dc4f1b7990}</t>
  </si>
  <si>
    <t>SO-10</t>
  </si>
  <si>
    <t>Fitness pro seniory</t>
  </si>
  <si>
    <t>{2f12c4eb-de4f-460d-98c3-1d1a70851f40}</t>
  </si>
  <si>
    <t>IO-01</t>
  </si>
  <si>
    <t>Areálové rozvody NN, osvětlení sportovišť</t>
  </si>
  <si>
    <t>{631fa6fc-66c7-4470-a582-0cf5d22c9cda}</t>
  </si>
  <si>
    <t>IO-02</t>
  </si>
  <si>
    <t>Dešťová kanalizace</t>
  </si>
  <si>
    <t>{e2bf5a58-5f38-4ad7-aefd-f9503d956b03}</t>
  </si>
  <si>
    <t>KRYCÍ LIST SOUPISU PRACÍ</t>
  </si>
  <si>
    <t>Objekt:</t>
  </si>
  <si>
    <t>SO-01 - Bourání</t>
  </si>
  <si>
    <t>REKAPITULACE ČLENĚNÍ SOUPISU PRACÍ</t>
  </si>
  <si>
    <t>Kód dílu - Popis</t>
  </si>
  <si>
    <t>Cena celkem [CZK]</t>
  </si>
  <si>
    <t>Náklady ze soupisu prací</t>
  </si>
  <si>
    <t>-1</t>
  </si>
  <si>
    <t>HSV - Práce a dodávky HSV</t>
  </si>
  <si>
    <t xml:space="preserve">    1 - Zemní práce</t>
  </si>
  <si>
    <t xml:space="preserve">    9 - Ostatní konstrukce a práce, bourání</t>
  </si>
  <si>
    <t xml:space="preserve">    997 - Přesun sutě</t>
  </si>
  <si>
    <t xml:space="preserve">    998 - Přesun hmot</t>
  </si>
  <si>
    <t>PSV - Práce a dodávky PSV</t>
  </si>
  <si>
    <t xml:space="preserve">    767 - Konstrukce zámečnické</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</si>
  <si>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</si>
  <si>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</si>
  <si>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</si>
  <si>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</si>
  <si>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</si>
  <si>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</si>
  <si>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</si>
  <si>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</si>
  <si>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</si>
  <si>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</si>
  <si>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</si>
  <si>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</si>
  <si>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</si>
  <si>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</si>
  <si>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</si>
  <si>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</si>
  <si>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</si>
  <si>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</si>
  <si>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</si>
  <si>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</si>
  <si>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</si>
  <si>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</si>
  <si>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</si>
  <si>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113106125</t>
  </si>
  <si>
    <t xml:space="preserve">Rozebrání dlažeb z vegetačních dlaždic betonových komunikací pro pěší </t>
  </si>
  <si>
    <t>m2</t>
  </si>
  <si>
    <t>4</t>
  </si>
  <si>
    <t>-216272929</t>
  </si>
  <si>
    <t>VV</t>
  </si>
  <si>
    <t>39,0*0,30+18,0</t>
  </si>
  <si>
    <t>113107113</t>
  </si>
  <si>
    <t>Odstranění podkladu z kameniva těženého tl 300 mm ručně</t>
  </si>
  <si>
    <t>-165539515</t>
  </si>
  <si>
    <t>"mlatová cesta" 6,0*1,40</t>
  </si>
  <si>
    <t>3</t>
  </si>
  <si>
    <t>113107245</t>
  </si>
  <si>
    <t>Odstranění podkladu živičného tl 250 mm strojně pl přes 200 m2</t>
  </si>
  <si>
    <t>-2047096222</t>
  </si>
  <si>
    <t>1756,0</t>
  </si>
  <si>
    <t>113202111</t>
  </si>
  <si>
    <t>Vytrhání obrub krajníků nebo obrubníků stojatých</t>
  </si>
  <si>
    <t>m</t>
  </si>
  <si>
    <t>-1058401058</t>
  </si>
  <si>
    <t>5</t>
  </si>
  <si>
    <t>122251104</t>
  </si>
  <si>
    <t>Odkopávky a prokopávky nezapažené v hornině třídy těžitelnosti I, skupiny 3 objem do 500 m3 strojně</t>
  </si>
  <si>
    <t>m3</t>
  </si>
  <si>
    <t>1926587192</t>
  </si>
  <si>
    <t>v místě hlediště</t>
  </si>
  <si>
    <t>"řez 22-22"  7,50*(17,40+3,70)</t>
  </si>
  <si>
    <t>"řez 1-1"  7,50*5,20</t>
  </si>
  <si>
    <t>"řez 2-2"  14,0*1,40</t>
  </si>
  <si>
    <t>"řez 4-4"  8,50*1,60</t>
  </si>
  <si>
    <t>"řez 6-6" 12,0*0,70</t>
  </si>
  <si>
    <t>"řez 6-6"  10,0*0,40</t>
  </si>
  <si>
    <t>"řez 7-7"  12,0*1,10</t>
  </si>
  <si>
    <t>"řez 8-8"  12,0*3,20</t>
  </si>
  <si>
    <t>"řez 9-9"  13,0*2,50</t>
  </si>
  <si>
    <t>"řez 10-10"  15,0*2,40</t>
  </si>
  <si>
    <t>"řez 11-11"  14,0*1,40</t>
  </si>
  <si>
    <t>"řez 12-12"  8,50*0,70</t>
  </si>
  <si>
    <t>"řez 13-13"  8,0*0,70</t>
  </si>
  <si>
    <t>"řez 14-14"  7,50*0,60</t>
  </si>
  <si>
    <t>"řez 15-15"  9,0*0,60</t>
  </si>
  <si>
    <t>"řez 16-16"  9,0*0,70</t>
  </si>
  <si>
    <t>"řez 18-18"  9,0*1,40</t>
  </si>
  <si>
    <t>Mezisoučet</t>
  </si>
  <si>
    <t>v místě komunikace</t>
  </si>
  <si>
    <t>108,0*0,30</t>
  </si>
  <si>
    <t>v místě víceúčelového hřiště</t>
  </si>
  <si>
    <t>1756,0*0,15</t>
  </si>
  <si>
    <t>Součet</t>
  </si>
  <si>
    <t>6</t>
  </si>
  <si>
    <t>129951121</t>
  </si>
  <si>
    <t>Bourání zdiva z betonu prostého neprokládaného v odkopávkách nebo prokopávkách strojně</t>
  </si>
  <si>
    <t>327099870</t>
  </si>
  <si>
    <t>"základ pod cihelnou zdí" 6,40*0,60*0,80</t>
  </si>
  <si>
    <t>7</t>
  </si>
  <si>
    <t>162351103</t>
  </si>
  <si>
    <t>Vodorovné přemístění do 500 m výkopku/sypaniny z horniny třídy těžitelnosti I, skupiny 1 až 3</t>
  </si>
  <si>
    <t>-773762553</t>
  </si>
  <si>
    <t>vodorovné přemístění na deponii (bude použito zpět pro násypy)</t>
  </si>
  <si>
    <t>718,7</t>
  </si>
  <si>
    <t>8</t>
  </si>
  <si>
    <t>171251201</t>
  </si>
  <si>
    <t>Uložení sypaniny na skládky nebo meziskládky</t>
  </si>
  <si>
    <t>-906115226</t>
  </si>
  <si>
    <t>9</t>
  </si>
  <si>
    <t>Ostatní konstrukce a práce, bourání</t>
  </si>
  <si>
    <t>965042231</t>
  </si>
  <si>
    <t>Bourání podkladů pod dlažby nebo mazanin betonových nebo z litého asfaltu tl přes 100 mm pl do 4 m2</t>
  </si>
  <si>
    <t>-493241247</t>
  </si>
  <si>
    <t>"hřiště na ruské kuželky" 1,80*1,80*0,24</t>
  </si>
  <si>
    <t>10</t>
  </si>
  <si>
    <t>965082923</t>
  </si>
  <si>
    <t>Odstranění násypů pod podlahami tl do 100 mm pl přes 2 m2</t>
  </si>
  <si>
    <t>870572508</t>
  </si>
  <si>
    <t>"škvárový násyp pod podlahami" 1756,0*0,10</t>
  </si>
  <si>
    <t>11</t>
  </si>
  <si>
    <t>966008211</t>
  </si>
  <si>
    <t>Bourání odvodňovacího žlabu z betonových příkopových tvárnic š do 500 mm</t>
  </si>
  <si>
    <t>-824428814</t>
  </si>
  <si>
    <t>12</t>
  </si>
  <si>
    <t>966049831R</t>
  </si>
  <si>
    <t>Rozebrání desek betonových</t>
  </si>
  <si>
    <t>-580641924</t>
  </si>
  <si>
    <t>"demontáž lezecí stěny" 5,0*3,0</t>
  </si>
  <si>
    <t>13</t>
  </si>
  <si>
    <t>966071711</t>
  </si>
  <si>
    <t>Bourání sloupků a vzpěr plotových ocelových do 2,5 m zabetonovaných</t>
  </si>
  <si>
    <t>kus</t>
  </si>
  <si>
    <t>-487487564</t>
  </si>
  <si>
    <t>14</t>
  </si>
  <si>
    <t>966071822</t>
  </si>
  <si>
    <t>Rozebrání oplocení z drátěného pletiva se čtvercovými oky výšky do 2,0 m</t>
  </si>
  <si>
    <t>-2017137176</t>
  </si>
  <si>
    <t>966072811R</t>
  </si>
  <si>
    <t xml:space="preserve">Rozebrání oplocení na ocelové sloupky </t>
  </si>
  <si>
    <t>-887116082</t>
  </si>
  <si>
    <t>"hrazení hřiště na ruské kuželky" 18,0</t>
  </si>
  <si>
    <t>16</t>
  </si>
  <si>
    <t>981332111R</t>
  </si>
  <si>
    <t>Demolice ocelových konstrukcí hal, technologických zařízení apod.</t>
  </si>
  <si>
    <t>t</t>
  </si>
  <si>
    <t>-1490065956</t>
  </si>
  <si>
    <t>střídací lavice s přístřeškem</t>
  </si>
  <si>
    <t>17,50*3,0*3,0*0,100</t>
  </si>
  <si>
    <t>6,0*1,0*3,0*0,100</t>
  </si>
  <si>
    <t>výsledková tabule</t>
  </si>
  <si>
    <t>5,0*3,0*0,050</t>
  </si>
  <si>
    <t>rozvodná skříň elektro</t>
  </si>
  <si>
    <t>1*0,200</t>
  </si>
  <si>
    <t>skateboardové rampy</t>
  </si>
  <si>
    <t>4,0*2,0*0,150</t>
  </si>
  <si>
    <t>5,0*2,50*0,15</t>
  </si>
  <si>
    <t>5,50*1,0*0,150</t>
  </si>
  <si>
    <t>3,50*2,0*0,150</t>
  </si>
  <si>
    <t>(6,0*2,50+4,0*2,0)*0,150</t>
  </si>
  <si>
    <t>(3,50*10,0+1,50*1,0)*0,150</t>
  </si>
  <si>
    <t>17</t>
  </si>
  <si>
    <t>981511112</t>
  </si>
  <si>
    <t>Demolice konstrukcí objektů zděných na MC postupným rozebíráním</t>
  </si>
  <si>
    <t>-535614133</t>
  </si>
  <si>
    <t>"v.č.D1.1.2" 5,70</t>
  </si>
  <si>
    <t>18</t>
  </si>
  <si>
    <t>981511114</t>
  </si>
  <si>
    <t>Demolice konstrukcí objektů z betonu železového postupným rozebíráním</t>
  </si>
  <si>
    <t>2086833</t>
  </si>
  <si>
    <t>"v.č.D1.1.2" 355,0</t>
  </si>
  <si>
    <t>19</t>
  </si>
  <si>
    <t>981511116</t>
  </si>
  <si>
    <t>Demolice konstrukcí objektů z betonu prostého postupným rozebíráním</t>
  </si>
  <si>
    <t>788983994</t>
  </si>
  <si>
    <t>"v.č.D1.1.2" 86,0</t>
  </si>
  <si>
    <t>20</t>
  </si>
  <si>
    <t>9851001</t>
  </si>
  <si>
    <t>Demontáž lampy areálového osvětlení</t>
  </si>
  <si>
    <t>ks</t>
  </si>
  <si>
    <t>-926983817</t>
  </si>
  <si>
    <t>9851002</t>
  </si>
  <si>
    <t>Demontáž venkovní sprchy</t>
  </si>
  <si>
    <t>1348297548</t>
  </si>
  <si>
    <t>22</t>
  </si>
  <si>
    <t>9851005</t>
  </si>
  <si>
    <t>Ostatní neměřitelné bourací práce</t>
  </si>
  <si>
    <t>kpl</t>
  </si>
  <si>
    <t>-1221072266</t>
  </si>
  <si>
    <t>997</t>
  </si>
  <si>
    <t>Přesun sutě</t>
  </si>
  <si>
    <t>23</t>
  </si>
  <si>
    <t>997013111</t>
  </si>
  <si>
    <t>Vnitrostaveništní doprava suti a vybouraných hmot pro budovy v do 6 m s použitím mechanizace</t>
  </si>
  <si>
    <t>-1186247273</t>
  </si>
  <si>
    <t>24</t>
  </si>
  <si>
    <t>997013501</t>
  </si>
  <si>
    <t>Odvoz suti a vybouraných hmot na skládku nebo meziskládku do 1 km se složením</t>
  </si>
  <si>
    <t>-2012313856</t>
  </si>
  <si>
    <t>25</t>
  </si>
  <si>
    <t>997013509</t>
  </si>
  <si>
    <t>Příplatek k odvozu suti a vybouraných hmot na skládku ZKD 1 km přes 1 km</t>
  </si>
  <si>
    <t>728497073</t>
  </si>
  <si>
    <t>2393,069*19</t>
  </si>
  <si>
    <t>26</t>
  </si>
  <si>
    <t>997013601</t>
  </si>
  <si>
    <t>Poplatek za uložení na skládce (skládkovné) stavebního odpadu betonového kód odpadu 17 01 01</t>
  </si>
  <si>
    <t>539208563</t>
  </si>
  <si>
    <t>27</t>
  </si>
  <si>
    <t>997013602</t>
  </si>
  <si>
    <t>Poplatek za uložení na skládce (skládkovné) stavebního odpadu železobetonového kód odpadu 17 01 01</t>
  </si>
  <si>
    <t>1571627243</t>
  </si>
  <si>
    <t>28</t>
  </si>
  <si>
    <t>997013603</t>
  </si>
  <si>
    <t>Poplatek za uložení na skládce (skládkovné) stavebního odpadu cihelného kód odpadu 17 01 02</t>
  </si>
  <si>
    <t>-125231532</t>
  </si>
  <si>
    <t>29</t>
  </si>
  <si>
    <t>997013631</t>
  </si>
  <si>
    <t>Poplatek za uložení na skládce (skládkovné) stavebního odpadu směsného kód odpadu 17 09 04</t>
  </si>
  <si>
    <t>819766702</t>
  </si>
  <si>
    <t>30</t>
  </si>
  <si>
    <t>997013645</t>
  </si>
  <si>
    <t>Poplatek za uložení na skládce (skládkovné) odpadu asfaltového  kód odpadu 17 03 02</t>
  </si>
  <si>
    <t>1519703322</t>
  </si>
  <si>
    <t>998</t>
  </si>
  <si>
    <t>Přesun hmot</t>
  </si>
  <si>
    <t>31</t>
  </si>
  <si>
    <t>998225111</t>
  </si>
  <si>
    <t>Přesun hmot pro pozemní komunikace s krytem z kamene, monolitickým betonovým nebo živičným</t>
  </si>
  <si>
    <t>-677847200</t>
  </si>
  <si>
    <t>PSV</t>
  </si>
  <si>
    <t>Práce a dodávky PSV</t>
  </si>
  <si>
    <t>767</t>
  </si>
  <si>
    <t>Konstrukce zámečnické</t>
  </si>
  <si>
    <t>32</t>
  </si>
  <si>
    <t>767151810R</t>
  </si>
  <si>
    <t>Demontáž příček přestavitelných - hrazení</t>
  </si>
  <si>
    <t>1476915605</t>
  </si>
  <si>
    <t>"hrazení hokejbal.hřiště" (52,0+26,0)*2*1,0</t>
  </si>
  <si>
    <t>33</t>
  </si>
  <si>
    <t>767161813</t>
  </si>
  <si>
    <t>Demontáž zábradlí rovného nerozebíratelného hmotnosti 1 m zábradlí do 20 kg do suti</t>
  </si>
  <si>
    <t>698874117</t>
  </si>
  <si>
    <t>"zábradlí tribuny" 142,0</t>
  </si>
  <si>
    <t>"zábradlí u sokolovny" 6,60</t>
  </si>
  <si>
    <t>34</t>
  </si>
  <si>
    <t>767661811R</t>
  </si>
  <si>
    <t>Demontáž oplocení z ocelové tyčoviny</t>
  </si>
  <si>
    <t>1558400497</t>
  </si>
  <si>
    <t>(4,56+7,0+5,36)*2,0</t>
  </si>
  <si>
    <t>VRN</t>
  </si>
  <si>
    <t>Vedlejší rozpočtové náklady</t>
  </si>
  <si>
    <t>VRN1</t>
  </si>
  <si>
    <t>Průzkumné, geodetické a projektové práce</t>
  </si>
  <si>
    <t>35</t>
  </si>
  <si>
    <t>012002000</t>
  </si>
  <si>
    <t>Geodetické práce - vytýčení objektu</t>
  </si>
  <si>
    <t>1024</t>
  </si>
  <si>
    <t>53045228</t>
  </si>
  <si>
    <t>VRN3</t>
  </si>
  <si>
    <t>Zařízení staveniště</t>
  </si>
  <si>
    <t>36</t>
  </si>
  <si>
    <t>030001000</t>
  </si>
  <si>
    <t>%</t>
  </si>
  <si>
    <t>1272854268</t>
  </si>
  <si>
    <t>VRN4</t>
  </si>
  <si>
    <t>Inženýrská činnost</t>
  </si>
  <si>
    <t>37</t>
  </si>
  <si>
    <t>040001000</t>
  </si>
  <si>
    <t>566470162</t>
  </si>
  <si>
    <t>VRN9</t>
  </si>
  <si>
    <t>Ostatní náklady</t>
  </si>
  <si>
    <t>38</t>
  </si>
  <si>
    <t>090001000</t>
  </si>
  <si>
    <t>Kompletační činnost</t>
  </si>
  <si>
    <t>951741388</t>
  </si>
  <si>
    <t>SO-02 - Komunikace, hlediště, terénní úpravy</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</si>
  <si>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</si>
  <si>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</si>
  <si>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</si>
  <si>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</si>
  <si>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</si>
  <si>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711 - Izolace proti vodě, vlhkosti a plynům</t>
  </si>
  <si>
    <t>132212111</t>
  </si>
  <si>
    <t>Hloubení rýh š do 800 mm v soudržných horninách třídy těžitelnosti I, skupiny 3 ručně</t>
  </si>
  <si>
    <t>2129548667</t>
  </si>
  <si>
    <t>pod schody</t>
  </si>
  <si>
    <t>3,40*0,35*0,80</t>
  </si>
  <si>
    <t>3,40*0,30*0,60</t>
  </si>
  <si>
    <t>2,0*0,35*0,80</t>
  </si>
  <si>
    <t>2,0*0,30*0,60</t>
  </si>
  <si>
    <t>pod opěrné stěny</t>
  </si>
  <si>
    <t>"statika řez 6-6" 12,50*0,60*0,70</t>
  </si>
  <si>
    <t>"statika řez 4-4" 53,50*0,50*0,80</t>
  </si>
  <si>
    <t>"statika řez 15-15" 23,70*0,40*0,50</t>
  </si>
  <si>
    <t>"statika řez 11-11" 15,30*0,50*0,40</t>
  </si>
  <si>
    <t>"statika řez 12-12" 5,50*0,60*0,75</t>
  </si>
  <si>
    <t>"statika řez 8-8" 17,0*0,50*0,80</t>
  </si>
  <si>
    <t>"statika řez 22-22" 10,0*0,60*0,80</t>
  </si>
  <si>
    <t>133212011</t>
  </si>
  <si>
    <t>Hloubení šachet v hornině třídy těžitelnosti I, skupiny 3, plocha výkopu do 4 m2 ručně</t>
  </si>
  <si>
    <t>-1255711876</t>
  </si>
  <si>
    <t>0,30*0,30*0,80*2</t>
  </si>
  <si>
    <t>-2024782873</t>
  </si>
  <si>
    <t>přemístění sypaniny z deponie na místo zásypu</t>
  </si>
  <si>
    <t>"výměra výkopu z SO-01" 718,70</t>
  </si>
  <si>
    <t>"výměra výkopu z SO-03" 19,973</t>
  </si>
  <si>
    <t>"výměra výkopu z SO-04" 4,58</t>
  </si>
  <si>
    <t>"výměra výkopu z SO-07" 10,099</t>
  </si>
  <si>
    <t>"výměra výkopu z SO-09" 2,592</t>
  </si>
  <si>
    <t>"výměra výkopu z SO-10" 3,705</t>
  </si>
  <si>
    <t>přemístění sypaniny na deponii a zpět</t>
  </si>
  <si>
    <t>"výměra výkopu z SO-02" 51,153*2</t>
  </si>
  <si>
    <t>167151111</t>
  </si>
  <si>
    <t>Nakládání výkopku z hornin třídy těžitelnosti I, skupiny 1 až 3 přes 100 m3</t>
  </si>
  <si>
    <t>-598892139</t>
  </si>
  <si>
    <t>"výměra výkopu z SO-02" 51,153</t>
  </si>
  <si>
    <t>171151101</t>
  </si>
  <si>
    <t>Hutnění boků násypů pro jakýkoliv sklon a míru zhutnění svahu</t>
  </si>
  <si>
    <t>-1092229101</t>
  </si>
  <si>
    <t>"pod travní koberec" 1627,0</t>
  </si>
  <si>
    <t>129886437</t>
  </si>
  <si>
    <t>174151101</t>
  </si>
  <si>
    <t>Zásyp kolem objektů sypaninou se zhutněním</t>
  </si>
  <si>
    <t>-1372222369</t>
  </si>
  <si>
    <t>"řez 22-22" 7,50*3,70</t>
  </si>
  <si>
    <t>"řez 4-4" 8,50*12,0</t>
  </si>
  <si>
    <t>"řez 6-6" 12,0*13,90</t>
  </si>
  <si>
    <t>"řez 6-6" 10,0*3,70</t>
  </si>
  <si>
    <t>"řez 7-7" 12,0*22,60</t>
  </si>
  <si>
    <t>"řez 8-8" 12,0*7,10</t>
  </si>
  <si>
    <t>"řez 9-9" 13,0*6,70</t>
  </si>
  <si>
    <t>"řez 10-10" 15,0*6,10</t>
  </si>
  <si>
    <t>"řez 11-11" 14,0*1,50</t>
  </si>
  <si>
    <t>"řez 12-12" 8,50*4,50</t>
  </si>
  <si>
    <t>"řez 13-13" 8,0*2,20</t>
  </si>
  <si>
    <t>"řez 14-14" 7,50*0,90</t>
  </si>
  <si>
    <t>"řez 15-15" 9,0*4,0</t>
  </si>
  <si>
    <t>"řez 16-16" 9,0*2,40</t>
  </si>
  <si>
    <t>M</t>
  </si>
  <si>
    <t>10364100</t>
  </si>
  <si>
    <t>zemina pro terénní úpravy - tříděná</t>
  </si>
  <si>
    <t>1359952324</t>
  </si>
  <si>
    <t>nákup chybějící zeminy pro zásyp vč.dopravy</t>
  </si>
  <si>
    <t>(1009,75-810,802)*1,6</t>
  </si>
  <si>
    <t>181951112</t>
  </si>
  <si>
    <t>Úprava pláně v hornině třídy těžitelnosti I, skupiny 1 až 3 se zhutněním strojně vč.požadovaných zkoušek kvality zhutnění</t>
  </si>
  <si>
    <t>273441506</t>
  </si>
  <si>
    <t>"dlažba" 247,0</t>
  </si>
  <si>
    <t>"travní koberec" 1627,0</t>
  </si>
  <si>
    <t>182251101</t>
  </si>
  <si>
    <t>Svahování násypů strojně</t>
  </si>
  <si>
    <t>1138307273</t>
  </si>
  <si>
    <t>1627,0</t>
  </si>
  <si>
    <t>Zakládání</t>
  </si>
  <si>
    <t>274313711</t>
  </si>
  <si>
    <t>Základové pásy z betonu tř. C 20/25</t>
  </si>
  <si>
    <t>-1385935626</t>
  </si>
  <si>
    <t>pod zeď z betonových bloků</t>
  </si>
  <si>
    <t>6,40*0,60*0,80</t>
  </si>
  <si>
    <t>"statika řez 6-6" 12,50*0,60*0,60</t>
  </si>
  <si>
    <t>"statika řez 4-4" 53,50*0,50*0,60</t>
  </si>
  <si>
    <t>"statika řez 15-15" 23,70*0,40*0,40</t>
  </si>
  <si>
    <t>"statika řez 11-11" 15,30*0,50*0,60+15,30*0,25*0,20</t>
  </si>
  <si>
    <t>"statika řez 12-12" 5,50*0,60*0,60+5,50*0,25*0,30</t>
  </si>
  <si>
    <t>"statika řez 8-8" 17,0*0,50*0,60</t>
  </si>
  <si>
    <t>"statika řez 22-22" 10,0*0,60*0,65</t>
  </si>
  <si>
    <t>46,646*1,035 'Přepočtené koeficientem množství</t>
  </si>
  <si>
    <t>275313711</t>
  </si>
  <si>
    <t>Základové patky z betonu tř. C 20/25</t>
  </si>
  <si>
    <t>1593585980</t>
  </si>
  <si>
    <t>pro ocelové zábradlí schodiště</t>
  </si>
  <si>
    <t>0,144*1,035 'Přepočtené koeficientem množství</t>
  </si>
  <si>
    <t>Svislé a kompletní konstrukce</t>
  </si>
  <si>
    <t>311113144</t>
  </si>
  <si>
    <t>Nosná zeď tl do 300 mm z hladkých tvárnic ztraceného bednění včetně výplně z betonu tř. C 20/25</t>
  </si>
  <si>
    <t>-650783369</t>
  </si>
  <si>
    <t>"statika řez 15-15" 23,70*1,25</t>
  </si>
  <si>
    <t>"statika řez 11-11" 15,30*0,25*2</t>
  </si>
  <si>
    <t>"statika řez 12-12" 5,50*1,0*2</t>
  </si>
  <si>
    <t>311113145</t>
  </si>
  <si>
    <t>Nosná zeď tl do 400 mm z hladkých tvárnic ztraceného bednění včetně výplně z betonu tř. C 20/25</t>
  </si>
  <si>
    <t>219434732</t>
  </si>
  <si>
    <t>"statika řez 6-6" 12,50*2,0</t>
  </si>
  <si>
    <t>"statika řez 4-4" 53,50*1,50</t>
  </si>
  <si>
    <t>"statika řez 11-11" 15,30*0,75</t>
  </si>
  <si>
    <t>"statika řez 12-12" 5,50*1,0</t>
  </si>
  <si>
    <t>"statika řez 8-8" 17,0*0,75</t>
  </si>
  <si>
    <t>"statika řez 22-22" 10,0*(2,25+1,25)*0,5</t>
  </si>
  <si>
    <t>311361821</t>
  </si>
  <si>
    <t>Výztuž nosných zdí betonářskou ocelí 10 505</t>
  </si>
  <si>
    <t>-1891164433</t>
  </si>
  <si>
    <t>339921132</t>
  </si>
  <si>
    <t>Osazování betonových palisád do betonového základu v řadě výšky prvku přes 0,5 do 1 m</t>
  </si>
  <si>
    <t>-1715638940</t>
  </si>
  <si>
    <t>hlediště</t>
  </si>
  <si>
    <t>0,40+22,80+0,50+15,80+2,40+9,45+2,40+3,50+3,90+1,80+3,80+3,80+1,20+2,75+3,60+4,81</t>
  </si>
  <si>
    <t>4,47+31,69</t>
  </si>
  <si>
    <t>9,87+12,02+51,30+2,58+2,40*3</t>
  </si>
  <si>
    <t>4,79+3,60+4,44+14,42+3,83+3,60+25,49+3,60+20,78</t>
  </si>
  <si>
    <t>3,75+16,99+5,11+3,60+25,49</t>
  </si>
  <si>
    <t>59228279</t>
  </si>
  <si>
    <t>palisáda betonová půlkulatá přírodní 800x200mm</t>
  </si>
  <si>
    <t>1248429922</t>
  </si>
  <si>
    <t>341,53-2,20*6*1,01</t>
  </si>
  <si>
    <t>328,198*5 'Přepočtené koeficientem množství</t>
  </si>
  <si>
    <t>59228278</t>
  </si>
  <si>
    <t>palisáda betonová půlkulatá přírodní 600x200mm</t>
  </si>
  <si>
    <t>1942826126</t>
  </si>
  <si>
    <t>11*0,20*6*1,01</t>
  </si>
  <si>
    <t>13,332*5 'Přepočtené koeficientem množství</t>
  </si>
  <si>
    <t>342123411</t>
  </si>
  <si>
    <t>Montáž betonových stěn s nesvařovanými spoji hmotnosti do 1,5 t budova v do 12 m</t>
  </si>
  <si>
    <t>-1956285497</t>
  </si>
  <si>
    <t>5931001</t>
  </si>
  <si>
    <t>Betonový blok vel.1600x800x400mm</t>
  </si>
  <si>
    <t>-1307833580</t>
  </si>
  <si>
    <t>5931002</t>
  </si>
  <si>
    <t>Betonový blok vel.800x800x400mm</t>
  </si>
  <si>
    <t>-512273313</t>
  </si>
  <si>
    <t>Vodorovné konstrukce</t>
  </si>
  <si>
    <t>417321414</t>
  </si>
  <si>
    <t>Ztužující pásy a věnce ze ŽB tř. C 20/25</t>
  </si>
  <si>
    <t>-2008535255</t>
  </si>
  <si>
    <t>"řez 15-15" 23,70*0,30*0,19</t>
  </si>
  <si>
    <t>"řez 22-22" 7,44*0,40*0,10+3,22*0,40*0,40</t>
  </si>
  <si>
    <t>417351115</t>
  </si>
  <si>
    <t>Zřízení bednění ztužujících věnců</t>
  </si>
  <si>
    <t>2005903748</t>
  </si>
  <si>
    <t>23,70*0,19*2+7,44*0,10*2+3,22*0,40*2</t>
  </si>
  <si>
    <t>417351116</t>
  </si>
  <si>
    <t>Odstranění bednění ztužujících věnců</t>
  </si>
  <si>
    <t>1850754012</t>
  </si>
  <si>
    <t>417361821</t>
  </si>
  <si>
    <t>Výztuž ztužujících pásů a věnců betonářskou ocelí 10 505</t>
  </si>
  <si>
    <t>-2084204586</t>
  </si>
  <si>
    <t>2,164*0,100</t>
  </si>
  <si>
    <t>434121425</t>
  </si>
  <si>
    <t xml:space="preserve">Osazení  schodišťových stupňů </t>
  </si>
  <si>
    <t>-1853522342</t>
  </si>
  <si>
    <t>34,0+6,0</t>
  </si>
  <si>
    <t>59373100R</t>
  </si>
  <si>
    <t>stupeň schodišťový nosný vel. 350x150mm</t>
  </si>
  <si>
    <t>1868680167</t>
  </si>
  <si>
    <t>40*1,01 'Přepočtené koeficientem množství</t>
  </si>
  <si>
    <t>434311115</t>
  </si>
  <si>
    <t>Schodišťové stupně dusané z betonu tř. C 20/25 bez potěru</t>
  </si>
  <si>
    <t>576205193</t>
  </si>
  <si>
    <t>3,40*9+2,0*2</t>
  </si>
  <si>
    <t>434351141</t>
  </si>
  <si>
    <t>Zřízení bednění stupňů přímočarých schodišť</t>
  </si>
  <si>
    <t>1226792950</t>
  </si>
  <si>
    <t>(0,30+0,15)*3,40*9</t>
  </si>
  <si>
    <t>(0,30+0,15)*2,0*2</t>
  </si>
  <si>
    <t>434351142</t>
  </si>
  <si>
    <t>Odstranění bednění stupňů přímočarých schodišť</t>
  </si>
  <si>
    <t>-1813046607</t>
  </si>
  <si>
    <t>Komunikace pozemní</t>
  </si>
  <si>
    <t>564710011</t>
  </si>
  <si>
    <t>Podklad z kameniva hrubého drceného vel. 8-16 mm tl 50 mm</t>
  </si>
  <si>
    <t>1640076864</t>
  </si>
  <si>
    <t>564731111</t>
  </si>
  <si>
    <t>Podklad z kameniva hrubého drceného vel. 0-63 mm tl 100 mm</t>
  </si>
  <si>
    <t>-514861309</t>
  </si>
  <si>
    <t>564760111</t>
  </si>
  <si>
    <t>Podklad z kameniva hrubého drceného vel. 16-32 mm tl 200 mm</t>
  </si>
  <si>
    <t>-465524499</t>
  </si>
  <si>
    <t>pod betonové sedáky</t>
  </si>
  <si>
    <t>1,60*0,80*6</t>
  </si>
  <si>
    <t>566901133</t>
  </si>
  <si>
    <t>Vyspravení podkladu po překopech ing sítí plochy do 15 m2 štěrkodrtí tl. 200 mm</t>
  </si>
  <si>
    <t>1088889066</t>
  </si>
  <si>
    <t>572350112</t>
  </si>
  <si>
    <t>Vyspravení krytu komunikací po překopech plochy do 15 m2 litým asfaltem MA (LA) tl 60 mm</t>
  </si>
  <si>
    <t>-539653129</t>
  </si>
  <si>
    <t>596811123</t>
  </si>
  <si>
    <t>Kladení betonové dlažby komunikací pro pěší do lože z kameniva vel do 0,09 m2 plochy přes 300 m2</t>
  </si>
  <si>
    <t>1309241787</t>
  </si>
  <si>
    <t>"odměřeno digitálně" 247,0</t>
  </si>
  <si>
    <t>59245020</t>
  </si>
  <si>
    <t>dlažba tvar obdélník betonová 200x100x80mm přírodní</t>
  </si>
  <si>
    <t>-1758795857</t>
  </si>
  <si>
    <t>247,0*1,01</t>
  </si>
  <si>
    <t>Úpravy povrchů, podlahy a osazování výplní</t>
  </si>
  <si>
    <t>631311135</t>
  </si>
  <si>
    <t>Mazanina tl do 240 mm z betonu prostého bez zvýšených nároků na prostředí tř. C 20/25</t>
  </si>
  <si>
    <t>1876418616</t>
  </si>
  <si>
    <t>3,40*3,50*0,20</t>
  </si>
  <si>
    <t>2,0*0,50*0,20</t>
  </si>
  <si>
    <t>39</t>
  </si>
  <si>
    <t>631319175</t>
  </si>
  <si>
    <t>Příplatek k mazanině tl do 240 mm za stržení povrchu spodní vrstvy před vložením výztuže</t>
  </si>
  <si>
    <t>-259480596</t>
  </si>
  <si>
    <t>40</t>
  </si>
  <si>
    <t>631319185</t>
  </si>
  <si>
    <t>Příplatek k mazanině tl do 240 mm za sklon do 35°</t>
  </si>
  <si>
    <t>-595330885</t>
  </si>
  <si>
    <t>41</t>
  </si>
  <si>
    <t>631362021</t>
  </si>
  <si>
    <t>Výztuž mazanin svařovanými sítěmi Kari</t>
  </si>
  <si>
    <t>540754498</t>
  </si>
  <si>
    <t>3,40*3,50*4,44*1,15*0,001</t>
  </si>
  <si>
    <t>2,0*0,50*4,44*1,15*0,001</t>
  </si>
  <si>
    <t>42</t>
  </si>
  <si>
    <t>916331112</t>
  </si>
  <si>
    <t>Osazení zahradního obrubníku betonového do lože z betonu s boční opěrou</t>
  </si>
  <si>
    <t>-2116976534</t>
  </si>
  <si>
    <t>"v.300mm" 4,20</t>
  </si>
  <si>
    <t>"v.200mm" 4,83+0,92+1,27+1,98+1,34+3,52+5,0</t>
  </si>
  <si>
    <t>43</t>
  </si>
  <si>
    <t>59217021</t>
  </si>
  <si>
    <t>obrubník betonový chodníkový 1000x150x300mm</t>
  </si>
  <si>
    <t>207665395</t>
  </si>
  <si>
    <t>4,200*1,01</t>
  </si>
  <si>
    <t>44</t>
  </si>
  <si>
    <t>59217002</t>
  </si>
  <si>
    <t>obrubník betonový zahradní šedý 1000x50x200mm</t>
  </si>
  <si>
    <t>1029448602</t>
  </si>
  <si>
    <t>(4,83+0,92+1,27+1,98+1,34+3,52+5,0)*1,01</t>
  </si>
  <si>
    <t>45</t>
  </si>
  <si>
    <t>916991121</t>
  </si>
  <si>
    <t>Lože pod obrubníky, krajníky nebo obruby z dlažebních kostek z betonu prostého</t>
  </si>
  <si>
    <t>1861972836</t>
  </si>
  <si>
    <t>"obrubníky" 0,30*0,20*23,06</t>
  </si>
  <si>
    <t>"žlaby" 0,30*0,20*49,90</t>
  </si>
  <si>
    <t>"palisády" 0,60*0,40*(341,53-1,20*3*10)</t>
  </si>
  <si>
    <t>1,0*0,45*1,20*10</t>
  </si>
  <si>
    <t>46</t>
  </si>
  <si>
    <t>935113211</t>
  </si>
  <si>
    <t>Osazení odvodňovacího betonového žlabu s krycím roštem šířky do 200 mm</t>
  </si>
  <si>
    <t>46340751</t>
  </si>
  <si>
    <t>46,50+3,40</t>
  </si>
  <si>
    <t>47</t>
  </si>
  <si>
    <t>592270R</t>
  </si>
  <si>
    <t>žlab odvodňovací betonový š.160mm vč.krytu, čel a vpustí dle PD</t>
  </si>
  <si>
    <t>363070390</t>
  </si>
  <si>
    <t>49,9*1,01 'Přepočtené koeficientem množství</t>
  </si>
  <si>
    <t>48</t>
  </si>
  <si>
    <t>985331215</t>
  </si>
  <si>
    <t>Dodatečné vlepování betonářské výztuže D 16 mm do chemické malty včetně vyvrtání otvoru</t>
  </si>
  <si>
    <t>-241403643</t>
  </si>
  <si>
    <t>49</t>
  </si>
  <si>
    <t>9861001R</t>
  </si>
  <si>
    <t>D+M betonových bloků (sedáků) vel.1600x800x400mm, včetně dopravy</t>
  </si>
  <si>
    <t>486352763</t>
  </si>
  <si>
    <t>50</t>
  </si>
  <si>
    <t>998223011</t>
  </si>
  <si>
    <t>Přesun hmot pro pozemní komunikace s krytem dlážděným</t>
  </si>
  <si>
    <t>1463449026</t>
  </si>
  <si>
    <t>711</t>
  </si>
  <si>
    <t>Izolace proti vodě, vlhkosti a plynům</t>
  </si>
  <si>
    <t>51</t>
  </si>
  <si>
    <t>711111001</t>
  </si>
  <si>
    <t>Provedení izolace proti zemní vlhkosti vodorovné za studena nátěrem penetračním</t>
  </si>
  <si>
    <t>1353594370</t>
  </si>
  <si>
    <t>"statika řez 6-6" 12,50*0,60</t>
  </si>
  <si>
    <t>"statika řez 4-4" 53,50*0,50</t>
  </si>
  <si>
    <t>"statika řez 15-15" 23,70*0,40</t>
  </si>
  <si>
    <t>"statika řez 11-11" 15,30*0,50</t>
  </si>
  <si>
    <t>"statika řez 12-12" 5,50*0,60</t>
  </si>
  <si>
    <t>"statika řez 8-8" 17,0*0,50</t>
  </si>
  <si>
    <t>"statika řez 22-22" 10,0*0,60</t>
  </si>
  <si>
    <t>52</t>
  </si>
  <si>
    <t>11163150</t>
  </si>
  <si>
    <t>lak penetrační asfaltový</t>
  </si>
  <si>
    <t>1208640626</t>
  </si>
  <si>
    <t>69,18*0,0003 'Přepočtené koeficientem množství</t>
  </si>
  <si>
    <t>53</t>
  </si>
  <si>
    <t>998711201</t>
  </si>
  <si>
    <t>Přesun hmot procentní pro izolace proti vodě, vlhkosti a plynům v objektech v do 6 m</t>
  </si>
  <si>
    <t>95363731</t>
  </si>
  <si>
    <t>54</t>
  </si>
  <si>
    <t>-2112073289</t>
  </si>
  <si>
    <t>55</t>
  </si>
  <si>
    <t>-1965477012</t>
  </si>
  <si>
    <t>56</t>
  </si>
  <si>
    <t>-284767714</t>
  </si>
  <si>
    <t>57</t>
  </si>
  <si>
    <t>1486794060</t>
  </si>
  <si>
    <t>SO-03 - Víceúčelové hřiště</t>
  </si>
  <si>
    <t xml:space="preserve">    776 - Podlahy povlakové</t>
  </si>
  <si>
    <t xml:space="preserve">    792 - Sportovní vybavení</t>
  </si>
  <si>
    <t>132254101</t>
  </si>
  <si>
    <t>Hloubení rýh zapažených š do 800 mm v hornině třídy těžitelnosti I, skupiny 3 objem do 20 m3 strojně</t>
  </si>
  <si>
    <t>-892446234</t>
  </si>
  <si>
    <t>"rýhy pro obrubníky" 84,0*0,30*0,30</t>
  </si>
  <si>
    <t>"rýhy pro žlaby" 36,0*0,30*0,30</t>
  </si>
  <si>
    <t>364493280</t>
  </si>
  <si>
    <t>pro osazení sloupků oplocení</t>
  </si>
  <si>
    <t>0,40*0,40*0,91*63</t>
  </si>
  <si>
    <t>-1432600479</t>
  </si>
  <si>
    <t>"přemístění výkopku šachet na deponii"  9,173</t>
  </si>
  <si>
    <t>"přemístění výkopku rýh na deponii" 10,80</t>
  </si>
  <si>
    <t>419041966</t>
  </si>
  <si>
    <t>"přemístění výkopku šachet na deponii" 9,173</t>
  </si>
  <si>
    <t>Úprava pláně v hornině třídy těžitelnosti I, skupiny 1 až 3 se zhutněním vč.požadovaných zkoušek únosnosti pláně dle PD</t>
  </si>
  <si>
    <t>-1379426981</t>
  </si>
  <si>
    <t>"víceúčelové hřiště" 865,0</t>
  </si>
  <si>
    <t>790020351</t>
  </si>
  <si>
    <t>patky pro osazování sloupků oplocení</t>
  </si>
  <si>
    <t>0,40*0,40*0,80*63*1,035</t>
  </si>
  <si>
    <t>338171121R</t>
  </si>
  <si>
    <t>Osazování sloupků ocelových v do 5,0 m</t>
  </si>
  <si>
    <t>-939632654</t>
  </si>
  <si>
    <t>"nové sloupky" 63</t>
  </si>
  <si>
    <t>5531001</t>
  </si>
  <si>
    <t>ocelový sloupek 89/3mm dl.4,90m, žárový pozink</t>
  </si>
  <si>
    <t>-688091964</t>
  </si>
  <si>
    <t>5531002</t>
  </si>
  <si>
    <t>ocelový sloupek 89/6mm dl.4,90m, žárový pozink</t>
  </si>
  <si>
    <t>-1994704855</t>
  </si>
  <si>
    <t>3401001</t>
  </si>
  <si>
    <t>D+M plastových krytek na ocelové sloupky</t>
  </si>
  <si>
    <t>1606173097</t>
  </si>
  <si>
    <t>348401240R</t>
  </si>
  <si>
    <t>Montáž oplocení z ochranné sítě bez napínacích drátů výšky do 4,0 m</t>
  </si>
  <si>
    <t>248167021</t>
  </si>
  <si>
    <t>"A-A" 36,0*3,0</t>
  </si>
  <si>
    <t>"odečet" -1,0*1,0*2</t>
  </si>
  <si>
    <t>-6,0*1,0*2</t>
  </si>
  <si>
    <t>"B-B" 36,0*3,0</t>
  </si>
  <si>
    <t>"odečet" -6,0*1,0*2</t>
  </si>
  <si>
    <t>"C-C" 24,0*3,0</t>
  </si>
  <si>
    <t>"odečet" -3,0*1,0</t>
  </si>
  <si>
    <t>-1,0*1,0</t>
  </si>
  <si>
    <t>"D-D" 24,0*3,0</t>
  </si>
  <si>
    <t>318100</t>
  </si>
  <si>
    <t>síť PP oka 45x45mm tl.3mm, zelená</t>
  </si>
  <si>
    <t>-392169724</t>
  </si>
  <si>
    <t>328,0*1,20</t>
  </si>
  <si>
    <t>564730011</t>
  </si>
  <si>
    <t>Podklad z kameniva hrubého drceného vel. 8-16 mm tl 100 mm</t>
  </si>
  <si>
    <t>1658012814</t>
  </si>
  <si>
    <t>564761113</t>
  </si>
  <si>
    <t>Podklad z kameniva hrubého drceného vel. 32-63 mm tl 220 mm</t>
  </si>
  <si>
    <t>1826307599</t>
  </si>
  <si>
    <t>564801112</t>
  </si>
  <si>
    <t>Podklad ze štěrkodrtě fr.0-4 tl 40 mm</t>
  </si>
  <si>
    <t>-478431569</t>
  </si>
  <si>
    <t>576136121</t>
  </si>
  <si>
    <t>Asfaltový koberec otevřený AKO 8 (AKOJ) tl 40 mm š přes 3 m z modifikovaného asfaltu</t>
  </si>
  <si>
    <t>-1158365582</t>
  </si>
  <si>
    <t>576146321</t>
  </si>
  <si>
    <t>Asfaltový koberec otevřený AKO 16 (AKOH) tl 50 mm š přes 3 m z nemodifikovaného asfaltu</t>
  </si>
  <si>
    <t>793907631</t>
  </si>
  <si>
    <t>522885076</t>
  </si>
  <si>
    <t xml:space="preserve">"50/1000/200" </t>
  </si>
  <si>
    <t>"hřiště" 24,0+36,0+24,0</t>
  </si>
  <si>
    <t>-1571198963</t>
  </si>
  <si>
    <t>"50/1000/200" 84,0*1,01</t>
  </si>
  <si>
    <t>84,84*1,1 'Přepočtené koeficientem množství</t>
  </si>
  <si>
    <t>Lože pod obrubníky a žlaby z betonu prostého</t>
  </si>
  <si>
    <t>-2092049377</t>
  </si>
  <si>
    <t>"žlaby" 36,0*0,30*0,20</t>
  </si>
  <si>
    <t>"obrubníky" 84,0*0,30*0,20</t>
  </si>
  <si>
    <t>-77945264</t>
  </si>
  <si>
    <t>-1163969037</t>
  </si>
  <si>
    <t>36*1,01 'Přepočtené koeficientem množství</t>
  </si>
  <si>
    <t>949101112</t>
  </si>
  <si>
    <t>Lešení pomocné pro objekty pozemních staveb s lešeňovou podlahou v do 3,5 m zatížení do 150 kg/m2</t>
  </si>
  <si>
    <t>1768856832</t>
  </si>
  <si>
    <t>(36,0+24,0)*2*1,20</t>
  </si>
  <si>
    <t>952901411</t>
  </si>
  <si>
    <t xml:space="preserve">Vyčištění ostatních objektů </t>
  </si>
  <si>
    <t>-99624455</t>
  </si>
  <si>
    <t>865,0</t>
  </si>
  <si>
    <t>998222012</t>
  </si>
  <si>
    <t>Přesun hmot pro tělovýchovné plochy</t>
  </si>
  <si>
    <t>-1891543767</t>
  </si>
  <si>
    <t>767R001</t>
  </si>
  <si>
    <t>D+M typického pole hrazení hřiště z jeklů 30x30x3mm a 15x15x2mm v.910mm, žárový pozink</t>
  </si>
  <si>
    <t>1037413338</t>
  </si>
  <si>
    <t>"A-A" 2,0*11</t>
  </si>
  <si>
    <t>"B-B" 2,0*11+1,0*2</t>
  </si>
  <si>
    <t>"C-C" 2,0*10</t>
  </si>
  <si>
    <t>"D-D" 2,0*11</t>
  </si>
  <si>
    <t>767R002</t>
  </si>
  <si>
    <t>D+M sousedního pole branky z jeklů 30x30x3mm a 15x15x2mm v.2x910mm, žárový pozink</t>
  </si>
  <si>
    <t>1353682005</t>
  </si>
  <si>
    <t>2,0*8</t>
  </si>
  <si>
    <t>767R003</t>
  </si>
  <si>
    <t>D+M hrazení nad vestavěnou brankou z jeklů 30x30x3mm a 15x15x2mm v.910mm, žárový pozink</t>
  </si>
  <si>
    <t>312715597</t>
  </si>
  <si>
    <t>2,0*4</t>
  </si>
  <si>
    <t>767R004</t>
  </si>
  <si>
    <t>D+M vodorovné ocelové vzpěry z jeklů 40x40x3mm, žárový pozink</t>
  </si>
  <si>
    <t>1247691391</t>
  </si>
  <si>
    <t>"A-A" (2,0+2,0)*17+(1,0+1,0)*2</t>
  </si>
  <si>
    <t>"B-B" (2,0+2,0)*17+(1,0+1,0)*2</t>
  </si>
  <si>
    <t>"C-C" (2,0+2,0)*10+(3,0+3,0)*1+(1,0+1,0)*1</t>
  </si>
  <si>
    <t>"D-D" (2,0+2,0)*11+(1,0+1,0)*2</t>
  </si>
  <si>
    <t>767R005</t>
  </si>
  <si>
    <t>D+M vestavěné branky na kopanou z jeklů 30x30x3mm a 15x15x2mm, žárový pozink, ozn.č.X3.05</t>
  </si>
  <si>
    <t>-482185372</t>
  </si>
  <si>
    <t>767R006</t>
  </si>
  <si>
    <t>D+M vjezdové brány vel.3,0x2,0m z jeklů 30x30x3mm a 15x15x2mm, žárový pozink, vč.kování, zámku, pantů a vratové zarážky ozn.č.X3.03</t>
  </si>
  <si>
    <t>717808526</t>
  </si>
  <si>
    <t>767R007</t>
  </si>
  <si>
    <t>D+M jednokřídl. branky vel.1,0x2,0m z jeklů 30x30x3mm a 15x15x2mm, žárový pozink, vč.kování, zámku, pantů, ozn.č.X3.04</t>
  </si>
  <si>
    <t>1245340324</t>
  </si>
  <si>
    <t>998767201</t>
  </si>
  <si>
    <t>Přesun hmot procentní pro zámečnické konstrukce v objektech v do 6 m</t>
  </si>
  <si>
    <t>-756628304</t>
  </si>
  <si>
    <t>776</t>
  </si>
  <si>
    <t>Podlahy povlakové</t>
  </si>
  <si>
    <t>776R001</t>
  </si>
  <si>
    <t>Dodávka a položení sportovního povrchu z litého polyuretanu EPDM probarvená dle projektu tl.13mm</t>
  </si>
  <si>
    <t>221872394</t>
  </si>
  <si>
    <t>"S1" 865,0</t>
  </si>
  <si>
    <t>776R010</t>
  </si>
  <si>
    <t>Dopravné materiálu na povrch hřiště</t>
  </si>
  <si>
    <t>1239527745</t>
  </si>
  <si>
    <t>776R023.1</t>
  </si>
  <si>
    <t>Dodávka a montáž lajnování pro jednotlivé sporty</t>
  </si>
  <si>
    <t>1112564043</t>
  </si>
  <si>
    <t>"bílá" (15,0*3+4,90*2+6,0*4+23,30*2+3,0*4+2*3,14*1,80*2+4,60*2+18,70*2)*2</t>
  </si>
  <si>
    <t>"žlutá" (9,0*5+18,0*2)*2</t>
  </si>
  <si>
    <t>"červená" 33,25*2+20,0*3+2*3,14*3,0+21,60*2+25,0*2+1,0*2</t>
  </si>
  <si>
    <t>"modrá" 18,0*2+6,90*2+0,30*8</t>
  </si>
  <si>
    <t>"černá" (9,0*2+13,0)*2</t>
  </si>
  <si>
    <t>998776201</t>
  </si>
  <si>
    <t>Přesun hmot procentní pro podlahy povlakové v objektech v do 6 m</t>
  </si>
  <si>
    <t>373242645</t>
  </si>
  <si>
    <t>792</t>
  </si>
  <si>
    <t>Sportovní vybavení</t>
  </si>
  <si>
    <t>792R001</t>
  </si>
  <si>
    <t>D+M branka na házenou vč.brankové sítě a zajištění proti převrácení, materiál Al, vel.3,0x2,0m, ozn.X3.01</t>
  </si>
  <si>
    <t>1062246333</t>
  </si>
  <si>
    <t>792R002</t>
  </si>
  <si>
    <t>D+M 2x volejbalový sloupek vč.napínacího mechanismu, 1x síť 2x zemní pouzdro, 2x víčko zemního puzdra, ozn.X3.02</t>
  </si>
  <si>
    <t>1841974352</t>
  </si>
  <si>
    <t>792R003</t>
  </si>
  <si>
    <t>D+M basketbalová příhradová konstrukce kotvená na sloupky, žárový pozink ozn.X3.06</t>
  </si>
  <si>
    <t>-507307563</t>
  </si>
  <si>
    <t>792R004</t>
  </si>
  <si>
    <t>D+M basketbalová deska z vodovzdorné překližky tl.18mm, vel.180x105cm ozn.X3.07</t>
  </si>
  <si>
    <t>643829300</t>
  </si>
  <si>
    <t>792R005</t>
  </si>
  <si>
    <t>D+M basketbalový koš antivandal ozn.X3.08</t>
  </si>
  <si>
    <t>-728801346</t>
  </si>
  <si>
    <t>792R006</t>
  </si>
  <si>
    <t>D+M basketbalová síťka kovová antivandal ozn.X3.09</t>
  </si>
  <si>
    <t>-128725791</t>
  </si>
  <si>
    <t>792R022</t>
  </si>
  <si>
    <t>Doprava sportovního vybavení</t>
  </si>
  <si>
    <t>-1591152643</t>
  </si>
  <si>
    <t>792R025</t>
  </si>
  <si>
    <t>Závěrečná revize sportoviště</t>
  </si>
  <si>
    <t>-481718936</t>
  </si>
  <si>
    <t>792R040</t>
  </si>
  <si>
    <t>D+M Cedule provozního řádu</t>
  </si>
  <si>
    <t>753627743</t>
  </si>
  <si>
    <t>-1556669008</t>
  </si>
  <si>
    <t>-1349357971</t>
  </si>
  <si>
    <t>761390396</t>
  </si>
  <si>
    <t>126663040</t>
  </si>
  <si>
    <t>SO-04 - Parkur</t>
  </si>
  <si>
    <t>238637319</t>
  </si>
  <si>
    <t>"rýhy pro obrubníky" 37,89*0,30*0,30</t>
  </si>
  <si>
    <t>"rýhy pro žlaby" 13,0*0,30*0,30</t>
  </si>
  <si>
    <t>563574316</t>
  </si>
  <si>
    <t>"přemístění výkopku rýh na deponii" 4,58</t>
  </si>
  <si>
    <t>316121306</t>
  </si>
  <si>
    <t>220656639</t>
  </si>
  <si>
    <t>"parkur" 263,0</t>
  </si>
  <si>
    <t>564801111</t>
  </si>
  <si>
    <t>Podklad ze štěrkodrtě fr.0-4 tl 30 mm</t>
  </si>
  <si>
    <t>383624074</t>
  </si>
  <si>
    <t>564861111</t>
  </si>
  <si>
    <t>Podklad ze štěrkodrtě fr.0-32 tl 200 mm</t>
  </si>
  <si>
    <t>-1893488848</t>
  </si>
  <si>
    <t>2108761042</t>
  </si>
  <si>
    <t>"parkur" 2,10+0,95+3,37+24,11+0,94+6,42</t>
  </si>
  <si>
    <t>2004902615</t>
  </si>
  <si>
    <t>"50/1000/200" 37,89*1,01</t>
  </si>
  <si>
    <t>38,269*1,1 'Přepočtené koeficientem množství</t>
  </si>
  <si>
    <t>-31614269</t>
  </si>
  <si>
    <t>1792676532</t>
  </si>
  <si>
    <t>-250775116</t>
  </si>
  <si>
    <t>13*1,01 'Přepočtené koeficientem množství</t>
  </si>
  <si>
    <t>-585968787</t>
  </si>
  <si>
    <t>263,0</t>
  </si>
  <si>
    <t>-1634835622</t>
  </si>
  <si>
    <t>-701941712</t>
  </si>
  <si>
    <t>"S3" 263,0</t>
  </si>
  <si>
    <t>776R002</t>
  </si>
  <si>
    <t>Dodávka a položení pdkladní vrstvy ze SBR granulátu v proměnlivé tl.25/40/60mm dle konkrétního dodavatele prvků</t>
  </si>
  <si>
    <t>1267794162</t>
  </si>
  <si>
    <t>1681709807</t>
  </si>
  <si>
    <t>-1190388441</t>
  </si>
  <si>
    <t>D+M Sestava hrazd vel.4850x3970x2430mm, vč.základů, zemních prací, odvozu a likvidace zeminy, ozn.X4.01</t>
  </si>
  <si>
    <t>-1031446646</t>
  </si>
  <si>
    <t>D+M Taburet vel.900x1300x1000mm, vč.základů, zemních prací, odvozu a likvidace zeminy, ozn.X4.02</t>
  </si>
  <si>
    <t>1744098268</t>
  </si>
  <si>
    <t>D+M Zídka 1 vel.900x200x1000mm, vč.základů, zemních prací, odvozu a likvidace zeminy, ozn.X4.03</t>
  </si>
  <si>
    <t>-1598697862</t>
  </si>
  <si>
    <t>D+M Stěny 3+2 vel.1100x900x2700mm, vč.základů, zemních prací, odvozu a likvidace zeminy, ozn.X4.04</t>
  </si>
  <si>
    <t>-1619808375</t>
  </si>
  <si>
    <t>D+M Stěny 2+2 vel.1100x900x900mm, vč.základů, zemních prací, odvozu a likvidace zeminy, ozn.X4.05</t>
  </si>
  <si>
    <t>-389784910</t>
  </si>
  <si>
    <t>D+M Sestava stěn s plošinou vel.1800x1260x1840mm, vč.základů, zemních prací, odvozu a likvidace zeminy, ozn.X4.06</t>
  </si>
  <si>
    <t>-1024556258</t>
  </si>
  <si>
    <t>792R007</t>
  </si>
  <si>
    <t>D+M Zídky 1+1+1 vel.2000x1300x1900mm, vč.základů, zemních prací, odvozu a likvidace zeminy, ozn.X4.07</t>
  </si>
  <si>
    <t>1838611035</t>
  </si>
  <si>
    <t>792R008</t>
  </si>
  <si>
    <t>D+M Nášlap vel.900x200x100mm, vč.základů, zemních prací, odvozu a likvidace zeminy, ozn.X4.08</t>
  </si>
  <si>
    <t>733370215</t>
  </si>
  <si>
    <t>792R009</t>
  </si>
  <si>
    <t>D+M Zábradlí 1 vel.2160x1560x900mm, vč.základů, zemních prací, odvozu a likvidace zeminy, ozn.X4.09</t>
  </si>
  <si>
    <t>1579126395</t>
  </si>
  <si>
    <t>792R010</t>
  </si>
  <si>
    <t>D+M Zábradlí 2 vel.1855x1250x600mm, vč.základů, zemních prací, odvozu a likvidace zeminy, ozn.X4.10</t>
  </si>
  <si>
    <t>-998716018</t>
  </si>
  <si>
    <t>792R011</t>
  </si>
  <si>
    <t>D+M Balanční trubka vel.14400x50x250mm, vč.základů, zemních prací, odvozu a likvidace zeminy, ozn.X4.11</t>
  </si>
  <si>
    <t>-961451277</t>
  </si>
  <si>
    <t>792R012</t>
  </si>
  <si>
    <t>D+M Sestava klád 1 vel.6000x4800x1600mm, vč.základů, zemních prací, odvozu a likvidace zeminy, ozn.X4.12</t>
  </si>
  <si>
    <t>1484734964</t>
  </si>
  <si>
    <t>792R013</t>
  </si>
  <si>
    <t>D+M Betonová polokoule prům.400mm, vč.základů, zemních prací, odvozu a likvidace zeminy, ozn.X4.13</t>
  </si>
  <si>
    <t>712023514</t>
  </si>
  <si>
    <t>792R014</t>
  </si>
  <si>
    <t>D+M Dubový trám vel.3000x300x300mm, vč.základů, zemních prací, odvozu a likvidace zeminy, ozn.X4.14</t>
  </si>
  <si>
    <t>795865238</t>
  </si>
  <si>
    <t>792R015</t>
  </si>
  <si>
    <t>D+M Betonový čtvercový odpadkový koš, vel.560x560x800mm, vč.základů, zemních prací, odvozu a likvidace zeminy ozn.X4.15</t>
  </si>
  <si>
    <t>67878958</t>
  </si>
  <si>
    <t>792R020</t>
  </si>
  <si>
    <t>D+M Infocedule, vč.základů, zemních prací, odvozu a likvidace zeminy ozn.X4.16</t>
  </si>
  <si>
    <t>1011747568</t>
  </si>
  <si>
    <t>792R021</t>
  </si>
  <si>
    <t>Likvidace obalů a odpadu z montáže sportovního vybavení</t>
  </si>
  <si>
    <t>1575692021</t>
  </si>
  <si>
    <t xml:space="preserve">Doprava sportovního vybavení </t>
  </si>
  <si>
    <t>-151045521</t>
  </si>
  <si>
    <t>380209964</t>
  </si>
  <si>
    <t>-51588547</t>
  </si>
  <si>
    <t>-1921741989</t>
  </si>
  <si>
    <t>-933527437</t>
  </si>
  <si>
    <t>-1906098100</t>
  </si>
  <si>
    <t>SO-05 - Skatepark</t>
  </si>
  <si>
    <t>9001001</t>
  </si>
  <si>
    <t>Skatepark - kompletní provedení dle special</t>
  </si>
  <si>
    <t>-775535963</t>
  </si>
  <si>
    <t>SO-06 - Objekt zázemí</t>
  </si>
  <si>
    <t>310R1001</t>
  </si>
  <si>
    <t>Dodávka a montáž mobilní buňky pro skladování sportovního náčiní vel.6120x3060x2400mm, kompl.provedení dle PD</t>
  </si>
  <si>
    <t>-2032892602</t>
  </si>
  <si>
    <t>310R1002</t>
  </si>
  <si>
    <t>Osazení buňky na připravené základy a podloží</t>
  </si>
  <si>
    <t>1688380295</t>
  </si>
  <si>
    <t>310R1003</t>
  </si>
  <si>
    <t>Doprava buňky</t>
  </si>
  <si>
    <t>-182648572</t>
  </si>
  <si>
    <t>-662912102</t>
  </si>
  <si>
    <t>-1689032958</t>
  </si>
  <si>
    <t>-1549711947</t>
  </si>
  <si>
    <t>-338447289</t>
  </si>
  <si>
    <t>SO-07 - Vstupní volnočasová plocha</t>
  </si>
  <si>
    <t>1240498875</t>
  </si>
  <si>
    <t>"pasy" 2,94*0,30*0,90*3</t>
  </si>
  <si>
    <t>"žlaby" 16,50*0,30*0,30</t>
  </si>
  <si>
    <t>"obrubníky" (5,57+7,10)*0,30*0,30</t>
  </si>
  <si>
    <t>"panna aréna" 2*3,14*3,31*0,30*0,80</t>
  </si>
  <si>
    <t>797377498</t>
  </si>
  <si>
    <t>"patky" 0,30*0,30*0,80*2</t>
  </si>
  <si>
    <t>425823460</t>
  </si>
  <si>
    <t>9,955+0,144</t>
  </si>
  <si>
    <t>1292796687</t>
  </si>
  <si>
    <t>-1110270436</t>
  </si>
  <si>
    <t>"volnočasová plocha" 413,0</t>
  </si>
  <si>
    <t>"objekt zázemí" 3,42*7,04</t>
  </si>
  <si>
    <t>935793931</t>
  </si>
  <si>
    <t>"mobil.buňka" 2,94*0,30*0,90*3*1,035</t>
  </si>
  <si>
    <t>"panna aréna" 2*3,14*3,31*0,30*0,80*1,035</t>
  </si>
  <si>
    <t>274351121</t>
  </si>
  <si>
    <t>Zřízení bednění základových pasů rovného</t>
  </si>
  <si>
    <t>-674495442</t>
  </si>
  <si>
    <t>(2,94+0,30)*2*0,30*2</t>
  </si>
  <si>
    <t>274351122</t>
  </si>
  <si>
    <t>Odstranění bednění základových pasů rovného</t>
  </si>
  <si>
    <t>1255021358</t>
  </si>
  <si>
    <t>274352231</t>
  </si>
  <si>
    <t>Zřízení bednění základových pasů kruhového r do 4 m</t>
  </si>
  <si>
    <t>889648538</t>
  </si>
  <si>
    <t>2*3,14*3,31*0,5*2</t>
  </si>
  <si>
    <t>274352232</t>
  </si>
  <si>
    <t>Odstranění bednění základových pasů kruhového r do 4 m</t>
  </si>
  <si>
    <t>-902416182</t>
  </si>
  <si>
    <t>274362021</t>
  </si>
  <si>
    <t>Výztuž základových pásů svařovanými sítěmi Kari</t>
  </si>
  <si>
    <t>-472534434</t>
  </si>
  <si>
    <t>2*3,14*3,31*0,80*4,44*1,15*0,001</t>
  </si>
  <si>
    <t>2045252962</t>
  </si>
  <si>
    <t>0,30*0,30*0,80*1,035*2</t>
  </si>
  <si>
    <t>564710010R</t>
  </si>
  <si>
    <t>Podklad z kameniva hrubého drceného vel. 8-16 mm tl 40 mm</t>
  </si>
  <si>
    <t>1125474439</t>
  </si>
  <si>
    <t>1545242364</t>
  </si>
  <si>
    <t>564720111</t>
  </si>
  <si>
    <t>Podklad z kameniva hrubého drceného vel. 16-32 mm tl 80 mm</t>
  </si>
  <si>
    <t>2048131837</t>
  </si>
  <si>
    <t>1670971428</t>
  </si>
  <si>
    <t>564741112</t>
  </si>
  <si>
    <t>Podklad z kameniva hrubého drceného vel. 32-63 mm tl 130 mm</t>
  </si>
  <si>
    <t>-1511084983</t>
  </si>
  <si>
    <t>564770111</t>
  </si>
  <si>
    <t>Podklad z kameniva hrubého drceného vel. 16-32 mm tl 250 mm</t>
  </si>
  <si>
    <t>-716310301</t>
  </si>
  <si>
    <t>"podklad pod mobilní buňku" 3,42*7,04</t>
  </si>
  <si>
    <t>"odečet" -2,94*0,30*3</t>
  </si>
  <si>
    <t>564801110R</t>
  </si>
  <si>
    <t>Podklad ze štěrkodrtě fr.0-4 tl 20 mm</t>
  </si>
  <si>
    <t>-1606799698</t>
  </si>
  <si>
    <t>83614786</t>
  </si>
  <si>
    <t>4,20*0,30</t>
  </si>
  <si>
    <t>-684672271</t>
  </si>
  <si>
    <t>"odměřeno digitálně" 413,0</t>
  </si>
  <si>
    <t>"odečet" -3,14*3,31*3,31</t>
  </si>
  <si>
    <t>-84039247</t>
  </si>
  <si>
    <t>378,598*1,01</t>
  </si>
  <si>
    <t>5971001</t>
  </si>
  <si>
    <t>Dodávka a montáž lajnování dle jednotlivých sportů</t>
  </si>
  <si>
    <t>1644273856</t>
  </si>
  <si>
    <t>"červená" 6,10*7+13,50*4+4,80*2</t>
  </si>
  <si>
    <t>"modrá" 15,0+5,0+5,80*2+3,0*2+18,50+5,60+4,80</t>
  </si>
  <si>
    <t>-1859533958</t>
  </si>
  <si>
    <t>5,57+7,10</t>
  </si>
  <si>
    <t>259887453</t>
  </si>
  <si>
    <t>"50/1000/200" 12,67*1,01</t>
  </si>
  <si>
    <t>-710058926</t>
  </si>
  <si>
    <t>"žlaby" 16,50*0,30*0,20</t>
  </si>
  <si>
    <t>"obrubníky" 12,67*0,30*0,20</t>
  </si>
  <si>
    <t>1779776983</t>
  </si>
  <si>
    <t>-342036875</t>
  </si>
  <si>
    <t>16,5*1,01 'Přepočtené koeficientem množství</t>
  </si>
  <si>
    <t>-559563839</t>
  </si>
  <si>
    <t>413,0</t>
  </si>
  <si>
    <t>9601001</t>
  </si>
  <si>
    <t>Posunutí betonových sedáků</t>
  </si>
  <si>
    <t>-1136186895</t>
  </si>
  <si>
    <t>1528989046</t>
  </si>
  <si>
    <t>899273784</t>
  </si>
  <si>
    <t>"panna arena" 3,14*3,31*3,31</t>
  </si>
  <si>
    <t>Dodávka a položení podkladní podložky PE dle projektu tl.30mm</t>
  </si>
  <si>
    <t>-2023092068</t>
  </si>
  <si>
    <t>411669640</t>
  </si>
  <si>
    <t>-132248132</t>
  </si>
  <si>
    <t>D+M Betonový čtvercový odpadkový koš, vel.560x560x800mm, vč.základů, zemních prací, odvozu a likvidace zeminy ozn.X7.01</t>
  </si>
  <si>
    <t>289528048</t>
  </si>
  <si>
    <t>792R016</t>
  </si>
  <si>
    <t>D+M Fotbalová Panna aréna, vel.6100x6200x2050mm, ozn.X7.03</t>
  </si>
  <si>
    <t>620177684</t>
  </si>
  <si>
    <t>792R017</t>
  </si>
  <si>
    <t>D+M Cyklostojan z nerezové trubky, ozn.X7.04</t>
  </si>
  <si>
    <t>428619309</t>
  </si>
  <si>
    <t>792R018</t>
  </si>
  <si>
    <t>D+M Prefabrikovaný betonový sedák vel.2000x400x400mm, ozn.X7.05</t>
  </si>
  <si>
    <t>1215468503</t>
  </si>
  <si>
    <t>1578959682</t>
  </si>
  <si>
    <t>1001501452</t>
  </si>
  <si>
    <t>-176698841</t>
  </si>
  <si>
    <t>-1420558911</t>
  </si>
  <si>
    <t>-682907710</t>
  </si>
  <si>
    <t>1387167165</t>
  </si>
  <si>
    <t>2144260688</t>
  </si>
  <si>
    <t>SO-08 - Sadové úpravy</t>
  </si>
  <si>
    <t>181R1001</t>
  </si>
  <si>
    <t>Sadové úpravy dle special</t>
  </si>
  <si>
    <t>1879975721</t>
  </si>
  <si>
    <t>-878676916</t>
  </si>
  <si>
    <t>2131718586</t>
  </si>
  <si>
    <t>-1900598610</t>
  </si>
  <si>
    <t>-2061608412</t>
  </si>
  <si>
    <t>SO-09 - Oplocení</t>
  </si>
  <si>
    <t>113107122</t>
  </si>
  <si>
    <t>Odstranění podkladu z kameniva drceného tl 200 mm ručně</t>
  </si>
  <si>
    <t>-1979169885</t>
  </si>
  <si>
    <t>1,0*0,50*22+25,0*0,50</t>
  </si>
  <si>
    <t>113107142</t>
  </si>
  <si>
    <t>Odstranění krytu živičného tl 100 mm ručně</t>
  </si>
  <si>
    <t>916637700</t>
  </si>
  <si>
    <t>-1634922876</t>
  </si>
  <si>
    <t>0,30*0,30*0,80*(31+5)</t>
  </si>
  <si>
    <t>-1449175871</t>
  </si>
  <si>
    <t>1933926371</t>
  </si>
  <si>
    <t>2032498733</t>
  </si>
  <si>
    <t>0,30*0,30*0,70*36*1,035</t>
  </si>
  <si>
    <t>-92549268</t>
  </si>
  <si>
    <t>-1760098850</t>
  </si>
  <si>
    <t>919735112</t>
  </si>
  <si>
    <t>Řezání stávajícího živičného krytu hl do 100 mm</t>
  </si>
  <si>
    <t>9128612</t>
  </si>
  <si>
    <t>3,0*22+21,50+21,0+4,0*2</t>
  </si>
  <si>
    <t>997221571</t>
  </si>
  <si>
    <t>Vodorovná doprava vybouraných hmot do 1 km</t>
  </si>
  <si>
    <t>-1804348519</t>
  </si>
  <si>
    <t>997221579</t>
  </si>
  <si>
    <t>Příplatek ZKD 1 km u vodorovné dopravy vybouraných hmot</t>
  </si>
  <si>
    <t>1271544135</t>
  </si>
  <si>
    <t>11,985*19</t>
  </si>
  <si>
    <t>997221612</t>
  </si>
  <si>
    <t>Nakládání vybouraných hmot na dopravní prostředky pro vodorovnou dopravu</t>
  </si>
  <si>
    <t>-1753210231</t>
  </si>
  <si>
    <t>997221645</t>
  </si>
  <si>
    <t>Poplatek za uložení na skládce (skládkovné) odpadu asfaltového bez dehtu kód odpadu 17 03 02</t>
  </si>
  <si>
    <t>1820182771</t>
  </si>
  <si>
    <t>998229111</t>
  </si>
  <si>
    <t>Přesun hmot ruční pro pozemní komunikace s krytem z kameniva, betonu,živice na vzdálenost do 50 m</t>
  </si>
  <si>
    <t>555596842</t>
  </si>
  <si>
    <t>7671001</t>
  </si>
  <si>
    <t>D+M dvoukřídlová brána vč.sloupků, vel.1000+2500x2000mm, žárový pozink, vč.kování, zámku, pantů a zemní zarážky ozn.X9.02</t>
  </si>
  <si>
    <t>-1884327508</t>
  </si>
  <si>
    <t>7671002</t>
  </si>
  <si>
    <t>D+M dvoukřídlová brána vč.sloupků, vel.5000x2000mm, žárový pozink, vč.kování, zámku, pantů a zemní zarážky ozn.X9.03</t>
  </si>
  <si>
    <t>-244430028</t>
  </si>
  <si>
    <t>7671003</t>
  </si>
  <si>
    <t>D+M jednokřídlová branka vč.sloupků, vel.950x2000mm, žárový pozink, vč.kování, zámku, pantů ozn.X9.04</t>
  </si>
  <si>
    <t>-750096669</t>
  </si>
  <si>
    <t>7671004</t>
  </si>
  <si>
    <t>D+M sloupků oplocení 70/70/3mm, dl.2225mm, žárový pozink, detail D09.1</t>
  </si>
  <si>
    <t>1317889003</t>
  </si>
  <si>
    <t>7671005</t>
  </si>
  <si>
    <t>D+M dílce oplocení (bez sloupků), v.1775mm, z tyčoviny a pásoviny, žárový pozink, detail D09.1</t>
  </si>
  <si>
    <t>-756621085</t>
  </si>
  <si>
    <t>1167045166</t>
  </si>
  <si>
    <t>2147099361</t>
  </si>
  <si>
    <t>866244323</t>
  </si>
  <si>
    <t>1186394972</t>
  </si>
  <si>
    <t>1151547738</t>
  </si>
  <si>
    <t>SO-10 - Fitness pro seniory</t>
  </si>
  <si>
    <t xml:space="preserve">    792 - Sportovní vybavení a mobiliář</t>
  </si>
  <si>
    <t>131213101</t>
  </si>
  <si>
    <t>Hloubení jam v soudržných horninách třídy těžitelnosti I, skupiny 3 ručně</t>
  </si>
  <si>
    <t>344593181</t>
  </si>
  <si>
    <t>19,50*0,19</t>
  </si>
  <si>
    <t>-1151391624</t>
  </si>
  <si>
    <t>"přemístění výkopku jam na deponii" 3,705</t>
  </si>
  <si>
    <t>1801450046</t>
  </si>
  <si>
    <t>-605936585</t>
  </si>
  <si>
    <t>"fitness pro seniory" 19,50</t>
  </si>
  <si>
    <t>564801112R</t>
  </si>
  <si>
    <t>Kryt ze štěrkodrtě, lomová prosívka fr.0-4 (mlatová plocha), tl 40 mm</t>
  </si>
  <si>
    <t>1957794794</t>
  </si>
  <si>
    <t>6,0+6,0+2,50+5,0</t>
  </si>
  <si>
    <t>564851111</t>
  </si>
  <si>
    <t>Podklad z drceného kameniva fr.0-32mm, tl 150 mm</t>
  </si>
  <si>
    <t>-279538383</t>
  </si>
  <si>
    <t>1598437753</t>
  </si>
  <si>
    <t>19,50</t>
  </si>
  <si>
    <t>-798530840</t>
  </si>
  <si>
    <t>767001</t>
  </si>
  <si>
    <t>D+M ocelové pásnice průřezu 100/6mm, vč.ukotvení roxorovými trny dl.500mm</t>
  </si>
  <si>
    <t>662646568</t>
  </si>
  <si>
    <t>ohraničení mlatových ploch</t>
  </si>
  <si>
    <t>9,90+8,90+5,80+8,30-2,18*2</t>
  </si>
  <si>
    <t>767002</t>
  </si>
  <si>
    <t>D+M ocelového L profilu 100/80/6mm, vč.ukotvení roxorovými trny dl.500mm</t>
  </si>
  <si>
    <t>3958284</t>
  </si>
  <si>
    <t>2,18*2</t>
  </si>
  <si>
    <t>Sportovní vybavení a mobiliář</t>
  </si>
  <si>
    <t>D+M Betonový čtvercový odpadkový koš vel.560x560x800mm, vč.základů, zemních prací, odvozu a likvidace zeminy, ozn.X10.01</t>
  </si>
  <si>
    <t>-1530237455</t>
  </si>
  <si>
    <t>D+M Betonová lavička s opěradlem vel.2000x500x800mm, vč.základů, zemních prací, odvozu a likvidace zeminy, ozn.X10.02</t>
  </si>
  <si>
    <t>-1482195831</t>
  </si>
  <si>
    <t>D+M Protahovací zařízení a bench, vč.základů, zemních prací, odvozu a likvidace zeminy, ozn.X10.03</t>
  </si>
  <si>
    <t>-597946092</t>
  </si>
  <si>
    <t>D+M Elipsovité zařízení, vč.základů, zemních prací, odvozu a likvidace zeminy, ozn.X10.04</t>
  </si>
  <si>
    <t>89471405</t>
  </si>
  <si>
    <t>D+M Cvičební prvek na procvičení kloubů, vč.základů, zemních prací, odvozu a likvidace zeminy, ozn.X10.05</t>
  </si>
  <si>
    <t>692343680</t>
  </si>
  <si>
    <t>D+M Lavička se šlapadlem, vč.základů, zemních prací, odvozu a likvidace zeminy, ozn.X10.06</t>
  </si>
  <si>
    <t>-82063140</t>
  </si>
  <si>
    <t>D+M Infocedule, vč.základů, zemních prací, odvozu a likvidace zeminy</t>
  </si>
  <si>
    <t>-1185009353</t>
  </si>
  <si>
    <t>-1796569778</t>
  </si>
  <si>
    <t>-1013418669</t>
  </si>
  <si>
    <t>-1644987122</t>
  </si>
  <si>
    <t>-289273866</t>
  </si>
  <si>
    <t>-864846576</t>
  </si>
  <si>
    <t>-2003591360</t>
  </si>
  <si>
    <t>1308969974</t>
  </si>
  <si>
    <t>IO-01 - Areálové rozvody NN, osvětlení sportovišť</t>
  </si>
  <si>
    <t xml:space="preserve">    741 - Elektroinstalace - silnoproud</t>
  </si>
  <si>
    <t>741</t>
  </si>
  <si>
    <t>Elektroinstalace - silnoproud</t>
  </si>
  <si>
    <t>741100</t>
  </si>
  <si>
    <t>Areálové rozvody NN, osvětlení sportovišť dle special.</t>
  </si>
  <si>
    <t>-1654050643</t>
  </si>
  <si>
    <t>269231177</t>
  </si>
  <si>
    <t>-726775519</t>
  </si>
  <si>
    <t>5596377</t>
  </si>
  <si>
    <t>IO-02 - Dešťová kanalizace</t>
  </si>
  <si>
    <t xml:space="preserve">    8 - Trubní vedení</t>
  </si>
  <si>
    <t>Trubní vedení</t>
  </si>
  <si>
    <t>800101</t>
  </si>
  <si>
    <t>Dešťová kanalizace dle special.</t>
  </si>
  <si>
    <t>-676990774</t>
  </si>
  <si>
    <t>-520453665</t>
  </si>
  <si>
    <t>2007512278</t>
  </si>
  <si>
    <t>1816519276</t>
  </si>
  <si>
    <t>51488852</t>
  </si>
  <si>
    <t>Poř.</t>
  </si>
  <si>
    <t>Alter. kód</t>
  </si>
  <si>
    <t>Výměra bez ztr.</t>
  </si>
  <si>
    <t>Ztratné</t>
  </si>
  <si>
    <t>Výměra</t>
  </si>
  <si>
    <t>Jedn. cena</t>
  </si>
  <si>
    <t>Cena</t>
  </si>
  <si>
    <t>SO_01: Stavební objekt 01</t>
  </si>
  <si>
    <t>001: Zemní práce</t>
  </si>
  <si>
    <t>1.</t>
  </si>
  <si>
    <t>SP</t>
  </si>
  <si>
    <t>171101111/00</t>
  </si>
  <si>
    <t>Uložení sypaniny z hornin nesoudržných sypkých s vlhkostí l(d) 0,9 v aktivní zóně</t>
  </si>
  <si>
    <t>67;43;4;20,3;58;228;4</t>
  </si>
  <si>
    <t>2.</t>
  </si>
  <si>
    <t>181951102/00</t>
  </si>
  <si>
    <t>Úprava pláně v hornině tř. 1 až 4 se zhutněním</t>
  </si>
  <si>
    <t>příprava stávající asf plochy a pláně mimo asf plochu pod skateparkem</t>
  </si>
  <si>
    <t>plochy spodnich velkych podlah 72;96;150;52;142;33</t>
  </si>
  <si>
    <t>pozice1-šikminy, rádiusy,male plochy; 77;134;140;11=362*1,2</t>
  </si>
  <si>
    <t>4.</t>
  </si>
  <si>
    <t>H</t>
  </si>
  <si>
    <t>58344171</t>
  </si>
  <si>
    <t xml:space="preserve">vhodný výplňový materiál, dobře hutnitelný </t>
  </si>
  <si>
    <t>výplň do násypů;424,3*1,6</t>
  </si>
  <si>
    <t>5.</t>
  </si>
  <si>
    <t>182201X4</t>
  </si>
  <si>
    <t>Strojové tvarování a modelace překážek</t>
  </si>
  <si>
    <t>Strojové tvarování základů a podloží do přesných tvarů překážek, úprava tvarů a modelování dle aktuálních potřeb návaznosti na ostatní překážky</t>
  </si>
  <si>
    <t>bazénová část-rádiusy; 160</t>
  </si>
  <si>
    <t>ostatní překážky na streetové ploše; 38</t>
  </si>
  <si>
    <t>6.</t>
  </si>
  <si>
    <t>182201X7</t>
  </si>
  <si>
    <t>Ruční tvarování a modelace překážek, hutnění</t>
  </si>
  <si>
    <t>Ruční tvarování základů a podloží do přesných tvarů překážek, úprava tvarů a modelování dle aktuálních potřeb návaznosti na ostatní překážky, hutnění podloží v rádiech, šikminách a 3D tvarech</t>
  </si>
  <si>
    <t>bazénová část-rádiusy 40%; 160*0,40</t>
  </si>
  <si>
    <t>ostatní překážky na streetové ploše 30%; 38*0,3</t>
  </si>
  <si>
    <t>002: Základy</t>
  </si>
  <si>
    <t>7.</t>
  </si>
  <si>
    <t>215901101/00</t>
  </si>
  <si>
    <t>Zhutnění podloží z hornin soudržných do 92% PS nebo nesoudržných sypkých I(d) do 0,8</t>
  </si>
  <si>
    <t>003: Svislé konstrukce</t>
  </si>
  <si>
    <t>8.</t>
  </si>
  <si>
    <t>311132214/00</t>
  </si>
  <si>
    <t xml:space="preserve">Nosná zeď tl 300 mm z tvárnic ztraceného bednění, včetně výplně z betonu </t>
  </si>
  <si>
    <t>633351X8</t>
  </si>
  <si>
    <t>Stříkaný beton do překážek</t>
  </si>
  <si>
    <t>slideboxy rovné, šikmé a obruby s pojezdovými plochymi</t>
  </si>
  <si>
    <t>8,56;1,8;1,65;1,08;0,6;1,8;0,52;1,25;1,55;1,92;</t>
  </si>
  <si>
    <t>10.</t>
  </si>
  <si>
    <t>9191324X1</t>
  </si>
  <si>
    <t>Výztuž překážek, pruty, svařovanými sítěmi Kari</t>
  </si>
  <si>
    <t>29;58m2 * 7,5kg</t>
  </si>
  <si>
    <t>004: Vodorovné konstrukce</t>
  </si>
  <si>
    <t>11.</t>
  </si>
  <si>
    <t>411362821/00</t>
  </si>
  <si>
    <t>Výztuž kleneb betonářskou ocelí 10 505</t>
  </si>
  <si>
    <t>bazen a 3D zatačky 160*12</t>
  </si>
  <si>
    <t>005: Komunikace</t>
  </si>
  <si>
    <t>12.</t>
  </si>
  <si>
    <t>564861111/00</t>
  </si>
  <si>
    <t>Podklad ze štěrkodrtě ŠD tl 200 mm</t>
  </si>
  <si>
    <t>13.</t>
  </si>
  <si>
    <t>581131312/00</t>
  </si>
  <si>
    <t>Kryt cementobetonový vozovek skupiny CB III tl 160 mm</t>
  </si>
  <si>
    <t>plochy spodnich velkych podlah 72;96;307;34;142;33</t>
  </si>
  <si>
    <t>specifikace viz technická zpráva, žb. Deska skateparku</t>
  </si>
  <si>
    <t>006: Úpravy povrchu</t>
  </si>
  <si>
    <t>14.</t>
  </si>
  <si>
    <t>631351101/00</t>
  </si>
  <si>
    <t>Zřízení bednění rýh a hran v podlahách</t>
  </si>
  <si>
    <t>35;40;95;23;73;57;26*0,16</t>
  </si>
  <si>
    <t>15.</t>
  </si>
  <si>
    <t>631351102/00</t>
  </si>
  <si>
    <t>Odstranění bednění rýh a hran v podlahách</t>
  </si>
  <si>
    <t>16.</t>
  </si>
  <si>
    <t>633991111/00</t>
  </si>
  <si>
    <t>Nástřik betonových povrchů proti odpařování vody</t>
  </si>
  <si>
    <t>631351X8</t>
  </si>
  <si>
    <t>Výroba bednění překážek + odstranění</t>
  </si>
  <si>
    <t xml:space="preserve">Originální bednění dle koeficientu 9; 1174,8/9
</t>
  </si>
  <si>
    <t>009: Ostatní konstrukce a práce</t>
  </si>
  <si>
    <t>919111111/00</t>
  </si>
  <si>
    <t>Řezání dilatačních spár š 4 mm hl do 30 mm příčných nebo podélných v čerstvém CB krytu</t>
  </si>
  <si>
    <t>919121213/00</t>
  </si>
  <si>
    <t>Těsnění spár zálivkou za studena pro komůrky š 6 mm hl 25 mm bez těsnicího profilu</t>
  </si>
  <si>
    <t>9191312X1</t>
  </si>
  <si>
    <t>Vyztužení dilatačních spár kotvami D 8mm dl 1000mm v CB krytu</t>
  </si>
  <si>
    <t>919716111/00</t>
  </si>
  <si>
    <t>Výztuž cementobetonového krytu ze svařovaných sítí hmotnosti do 7,5 kg/m2</t>
  </si>
  <si>
    <t>plochy spodnich velkych podlah 732*0,0054</t>
  </si>
  <si>
    <t>pozice1-šikminy, rádiusy,male plochy, (77;30;151;11*1,2);   271,2*0,0054</t>
  </si>
  <si>
    <t>985521311/00</t>
  </si>
  <si>
    <t>Stříkaný beton z mokré směsi rubu kleneb a podlah tl do 30 mm</t>
  </si>
  <si>
    <t>pozice1-šikminy, rádiusy,male plochy, 77;30;151;140;11=409*1,2</t>
  </si>
  <si>
    <t>985521319/00</t>
  </si>
  <si>
    <t>Příplatek ke stříkanému betonu z mokré směsi rubu kleneb a podlah ZKD 10 mm</t>
  </si>
  <si>
    <t>pozice1-šikminy, rádiusy,male plochy, (77;30;151;140;11*1,2)*13</t>
  </si>
  <si>
    <t>985521912/00</t>
  </si>
  <si>
    <t>Příplatek ke stříkanému betonu z mokré směsi za plochu do 10 m2 jednotlivě</t>
  </si>
  <si>
    <t>622331X10</t>
  </si>
  <si>
    <t>Ruční hlazení povrchu betonu</t>
  </si>
  <si>
    <t>985562333/00</t>
  </si>
  <si>
    <t>Výztuž stříkaného betonu rubu kleneb ze svařovaných sítí jednovrstvých D drátu 8 mm oka přes 100 mm</t>
  </si>
  <si>
    <t>985564113/00</t>
  </si>
  <si>
    <t>Kotvičky pro výztuž stříkaného betonu hl do 200 mm z oceli D 10 mm do cementové malty</t>
  </si>
  <si>
    <t>pozice1-šikminy, rádiusy,male plochy, (77;30;151;140;11=409*1,2)*4</t>
  </si>
  <si>
    <t>14031025</t>
  </si>
  <si>
    <t>trubka ocelová podélně svařovaná hladká jakost 11 343 57x3mm</t>
  </si>
  <si>
    <t>14550246</t>
  </si>
  <si>
    <t>profil ocelový čtvercový svařovaný 60x60x3mm</t>
  </si>
  <si>
    <t>099: Přesun hmot HSV</t>
  </si>
  <si>
    <t>998225111/00</t>
  </si>
  <si>
    <t>720: Zdravotechnická instalace</t>
  </si>
  <si>
    <t>720-pc1</t>
  </si>
  <si>
    <t>D+M odvodnění bazénové a streetové části slateparku</t>
  </si>
  <si>
    <t>bm</t>
  </si>
  <si>
    <t>Specifikace viz. Technická zpráva odvodnění, 68 bm</t>
  </si>
  <si>
    <t>767: Konstrukce zámečnické</t>
  </si>
  <si>
    <t>767995111/00</t>
  </si>
  <si>
    <t>Montáž atypických zámečnických konstrukcí hmotnosti do 5 kg</t>
  </si>
  <si>
    <t>kg</t>
  </si>
  <si>
    <t xml:space="preserve">Montáž a sestavení připravených konstrukcí pojezdových prvků, zábradlí, hran boxů, copingů 1768
</t>
  </si>
  <si>
    <t>MP</t>
  </si>
  <si>
    <t>553424X3</t>
  </si>
  <si>
    <t xml:space="preserve">Výroba zámečnických prvků </t>
  </si>
  <si>
    <t xml:space="preserve">Výroba konstrukcí pojezdových zábradlí, hram boxů, copingů 1768
</t>
  </si>
  <si>
    <t>767003</t>
  </si>
  <si>
    <t>Dodávka a montáž oplocení ze svařovaných panelů</t>
  </si>
  <si>
    <t xml:space="preserve">Ochranné bezpečnostní zábradlí žárově zinkováno umístěné uvnitř skateparku a po jeho krajích, jekl 40/40/2 rám, svyslá kulatina 13/1 po 100mm, sloupky 60/60/3
</t>
  </si>
  <si>
    <t>789: Povrchové úpravy technologických zařízení</t>
  </si>
  <si>
    <t>789421232/00</t>
  </si>
  <si>
    <t>Provedení žárového stříkání ocelových konstrukcí třídy II Zn 100 um</t>
  </si>
  <si>
    <t>V01: Průzkumné, geodetické a projektové práce</t>
  </si>
  <si>
    <t>ON</t>
  </si>
  <si>
    <t>012103000</t>
  </si>
  <si>
    <t>Geodetické práce před výstavbou</t>
  </si>
  <si>
    <t>012303000</t>
  </si>
  <si>
    <t>Geodetické práce po výstavbě</t>
  </si>
  <si>
    <t>013254000</t>
  </si>
  <si>
    <t>Dokumentace skutečného provedení stavby</t>
  </si>
  <si>
    <t>V03: Zařízení staveniště</t>
  </si>
  <si>
    <t>032103000</t>
  </si>
  <si>
    <t>Náklady na stavební buňky</t>
  </si>
  <si>
    <t>1mobilní WC,skladový kontejner,stavební buňka;1</t>
  </si>
  <si>
    <t>033103000</t>
  </si>
  <si>
    <t>Připojení energií</t>
  </si>
  <si>
    <t>034103000</t>
  </si>
  <si>
    <t>Oplocení staveniště</t>
  </si>
  <si>
    <t>034403000</t>
  </si>
  <si>
    <t>Osvětlení staveniště</t>
  </si>
  <si>
    <t>034503000</t>
  </si>
  <si>
    <t>Informační tabule na staveništi</t>
  </si>
  <si>
    <t>039103000</t>
  </si>
  <si>
    <t>Rozebrání, bourání a odvoz zařízení staveniště</t>
  </si>
  <si>
    <t>039203000</t>
  </si>
  <si>
    <t>Úprava terénu po zrušení zařízení staveniště</t>
  </si>
  <si>
    <t>V04: Inženýrská činnost</t>
  </si>
  <si>
    <t>043154000</t>
  </si>
  <si>
    <t>Zkoušky hutnicí</t>
  </si>
  <si>
    <t>dynamické 5ks</t>
  </si>
  <si>
    <t>Celkem bez DPH</t>
  </si>
  <si>
    <t>Rozpočet</t>
  </si>
  <si>
    <t xml:space="preserve">Poř. č. </t>
  </si>
  <si>
    <t>Předčíslí +R</t>
  </si>
  <si>
    <t>mj</t>
  </si>
  <si>
    <t>Cena v Kč</t>
  </si>
  <si>
    <t>Hmotnost v t</t>
  </si>
  <si>
    <t>Jednotka</t>
  </si>
  <si>
    <t>Celkem</t>
  </si>
  <si>
    <t>jednotka</t>
  </si>
  <si>
    <t>celkem</t>
  </si>
  <si>
    <t>dodávka</t>
  </si>
  <si>
    <t>montáž</t>
  </si>
  <si>
    <t>181 15</t>
  </si>
  <si>
    <t>Plošná úprava ploch v rovině pro zeleň bez doplnění ornice</t>
  </si>
  <si>
    <r>
      <t>m</t>
    </r>
    <r>
      <rPr>
        <vertAlign val="superscript"/>
        <sz val="10"/>
        <color indexed="8"/>
        <rFont val="Times New Roman"/>
        <family val="1"/>
        <charset val="238"/>
      </rPr>
      <t>2</t>
    </r>
  </si>
  <si>
    <t>Plošná úprava ploch na svahu pro zeleň bez doplnění ornice</t>
  </si>
  <si>
    <t>182 30</t>
  </si>
  <si>
    <t>Doplnění a rozprostření ornice v rovině zo mocnosti 300 mm</t>
  </si>
  <si>
    <t>Výsadba  alejových stromů</t>
  </si>
  <si>
    <t xml:space="preserve">183 10 </t>
  </si>
  <si>
    <t>Hloubení jamek v hornině 1 až 4s výměnou 50% půdy   v rovině, objemu do 2 m3</t>
  </si>
  <si>
    <t xml:space="preserve">184 10 </t>
  </si>
  <si>
    <t xml:space="preserve">Výsadba stromů s balem o p. 800-1000 mm </t>
  </si>
  <si>
    <t>184 21</t>
  </si>
  <si>
    <t>Osazení 3 kůlů k dřevina</t>
  </si>
  <si>
    <t xml:space="preserve">184 80 </t>
  </si>
  <si>
    <t>Ošetření vysazených stromů 3 měsíce</t>
  </si>
  <si>
    <t xml:space="preserve">184 91 </t>
  </si>
  <si>
    <t>Mulčování vysazených dřevin , tl m 15 cm</t>
  </si>
  <si>
    <r>
      <t>m</t>
    </r>
    <r>
      <rPr>
        <vertAlign val="superscript"/>
        <sz val="10"/>
        <rFont val="Times New Roman"/>
        <family val="1"/>
        <charset val="238"/>
      </rPr>
      <t>2</t>
    </r>
  </si>
  <si>
    <t>185 85</t>
  </si>
  <si>
    <r>
      <t>Zálivka</t>
    </r>
    <r>
      <rPr>
        <sz val="8"/>
        <color indexed="8"/>
        <rFont val="Times New Roman"/>
        <family val="1"/>
        <charset val="238"/>
      </rPr>
      <t xml:space="preserve"> (1000 l -1m3 )+ </t>
    </r>
    <r>
      <rPr>
        <sz val="10"/>
        <color indexed="8"/>
        <rFont val="Times New Roman"/>
        <family val="1"/>
        <charset val="238"/>
      </rPr>
      <t xml:space="preserve">dovoz vody pro dřeviny 50l/kus </t>
    </r>
  </si>
  <si>
    <r>
      <t>m</t>
    </r>
    <r>
      <rPr>
        <vertAlign val="superscript"/>
        <sz val="10"/>
        <color indexed="8"/>
        <rFont val="Times New Roman"/>
        <family val="1"/>
        <charset val="238"/>
      </rPr>
      <t>3</t>
    </r>
  </si>
  <si>
    <t>Založení záhonů z keřů</t>
  </si>
  <si>
    <t xml:space="preserve">183 20 </t>
  </si>
  <si>
    <t>Založení záhonu  na svahu  v zemině tř 1 až 2</t>
  </si>
  <si>
    <t>182 11-11</t>
  </si>
  <si>
    <t>Zpevnění záhonu na svahu rohoží</t>
  </si>
  <si>
    <t>Položení mulčovací textilie na svahu</t>
  </si>
  <si>
    <t>183 10</t>
  </si>
  <si>
    <t>Hloubení jamek v hornině 1 až 4 bez výměny půdy na svahu , objemu 0,05-0,125m3</t>
  </si>
  <si>
    <t>184 10</t>
  </si>
  <si>
    <t xml:space="preserve">Výsadba rostlin do předem připravené jamky se zalitím  na svahu </t>
  </si>
  <si>
    <t>184 80</t>
  </si>
  <si>
    <t xml:space="preserve">Ošetření vysazených rostlin ve skupině </t>
  </si>
  <si>
    <t>185 85-11</t>
  </si>
  <si>
    <r>
      <t>Zálivka</t>
    </r>
    <r>
      <rPr>
        <sz val="8"/>
        <color indexed="8"/>
        <rFont val="Times New Roman"/>
        <family val="1"/>
        <charset val="238"/>
      </rPr>
      <t xml:space="preserve"> (1000 l -1m3 )+ </t>
    </r>
    <r>
      <rPr>
        <sz val="10"/>
        <color indexed="8"/>
        <rFont val="Times New Roman"/>
        <family val="1"/>
        <charset val="238"/>
      </rPr>
      <t>dovoz vody keře 5l/kus (5*65)</t>
    </r>
  </si>
  <si>
    <t>Založení záhonu z půdopokryvných rostlin</t>
  </si>
  <si>
    <t xml:space="preserve">Instalace ukončovacího  lemu </t>
  </si>
  <si>
    <t>Zpevnění záhonu na svahu svahu rohoží</t>
  </si>
  <si>
    <t>Hloubení jamek v hornině 1 až 4 bez výměny půdy na svahu , objemu 0,02-0,05m3</t>
  </si>
  <si>
    <r>
      <t>Zálivka</t>
    </r>
    <r>
      <rPr>
        <sz val="8"/>
        <color indexed="8"/>
        <rFont val="Times New Roman"/>
        <family val="1"/>
        <charset val="238"/>
      </rPr>
      <t xml:space="preserve"> (1000 l -1m3 )+ </t>
    </r>
    <r>
      <rPr>
        <sz val="10"/>
        <color indexed="8"/>
        <rFont val="Times New Roman"/>
        <family val="1"/>
        <charset val="238"/>
      </rPr>
      <t>dovoz vody keře 3l/kus (3*1248)</t>
    </r>
  </si>
  <si>
    <t>Založení trávníku travním drnem</t>
  </si>
  <si>
    <t>181 45</t>
  </si>
  <si>
    <t>Založení trávníku parkového travním drnem v rovině</t>
  </si>
  <si>
    <t>Založení trávníku parkového travním drnem na svahu 1.2:1.1</t>
  </si>
  <si>
    <t>Zálivka (1000 l -1m3 )+ dovoz vody, jednorázový postřik trávníku 20l/m2 (20*1627)</t>
  </si>
  <si>
    <t>Práce celkem</t>
  </si>
  <si>
    <t>MATERIÁL</t>
  </si>
  <si>
    <t xml:space="preserve"> kvalitní zemina ( 0,05m ) ( 1 m3 - 1,4 t ) </t>
  </si>
  <si>
    <t>50% pro stromy výsad. mísy 2m3 - 5m3, travnaté plochy 1627*0,3= 488,1m3,  trvalky 249.2*0,3= 74,76m3,  keře 15*0,3= 4,5m3</t>
  </si>
  <si>
    <t>Dřevěné kůly frézované + vazací materiál</t>
  </si>
  <si>
    <t>Hnojivo Sylvamix (5ks/strom , 1tab - 1 g )</t>
  </si>
  <si>
    <t>tab</t>
  </si>
  <si>
    <t>Roundup  ( 1l/325 kč, 7l/ha ) Pozn.  - Dle daných možností   a jiné chemické přípravky ( množství je určeno plochou )</t>
  </si>
  <si>
    <t>l</t>
  </si>
  <si>
    <t>Rohož na zpevnění svahu+15% + kotvení</t>
  </si>
  <si>
    <t>Mulčovací kůra tl. 15 cm</t>
  </si>
  <si>
    <t xml:space="preserve">5x výsadbová mísa 1 m2 </t>
  </si>
  <si>
    <t>Mulčovací textilie ( 50g/m2)+10% + kotvení</t>
  </si>
  <si>
    <t>Ukončovací lem</t>
  </si>
  <si>
    <t>Ztratné  1%</t>
  </si>
  <si>
    <t>ROSTLINNÝ MATERIÁL</t>
  </si>
  <si>
    <t xml:space="preserve">Stromy </t>
  </si>
  <si>
    <r>
      <t xml:space="preserve">Acer platanoides </t>
    </r>
    <r>
      <rPr>
        <sz val="10"/>
        <rFont val="Times New Roman"/>
        <family val="1"/>
        <charset val="238"/>
      </rPr>
      <t>(p kmínku 16-18 cm)</t>
    </r>
  </si>
  <si>
    <r>
      <t>Keře</t>
    </r>
    <r>
      <rPr>
        <sz val="10"/>
        <color indexed="8"/>
        <rFont val="Times New Roman"/>
        <family val="1"/>
        <charset val="238"/>
      </rPr>
      <t xml:space="preserve"> ( ø 15-20 cm = 2l)</t>
    </r>
  </si>
  <si>
    <t>Spirea japonica´Golden princess´</t>
  </si>
  <si>
    <t xml:space="preserve">Juniperus horizontalis ´Blue Chip´. </t>
  </si>
  <si>
    <t>Hypericum indorum</t>
  </si>
  <si>
    <t>Půdopokryvné rostliny</t>
  </si>
  <si>
    <r>
      <t xml:space="preserve">Rosa rugosa ´Max Graf´ </t>
    </r>
    <r>
      <rPr>
        <sz val="10"/>
        <rFont val="Times New Roman"/>
        <family val="1"/>
        <charset val="238"/>
      </rPr>
      <t>( ø 15-20 cm = 2l)</t>
    </r>
  </si>
  <si>
    <r>
      <t xml:space="preserve">Geranium ´Rosanne´ </t>
    </r>
    <r>
      <rPr>
        <sz val="10"/>
        <rFont val="Times New Roman"/>
        <family val="1"/>
        <charset val="238"/>
      </rPr>
      <t>(vel kontejneru P9)</t>
    </r>
  </si>
  <si>
    <r>
      <t xml:space="preserve">Geranium sanguineum ´Album´ </t>
    </r>
    <r>
      <rPr>
        <sz val="10"/>
        <rFont val="Times New Roman"/>
        <family val="1"/>
        <charset val="238"/>
      </rPr>
      <t>(vel kontejneru P9)</t>
    </r>
  </si>
  <si>
    <r>
      <t xml:space="preserve">Geranium sanguineum ´Max Frei´ </t>
    </r>
    <r>
      <rPr>
        <sz val="10"/>
        <rFont val="Times New Roman"/>
        <family val="1"/>
        <charset val="238"/>
      </rPr>
      <t>(vel kontejneru P9)</t>
    </r>
  </si>
  <si>
    <r>
      <t xml:space="preserve">Ajuga reptans ´Rosea´ </t>
    </r>
    <r>
      <rPr>
        <sz val="10"/>
        <rFont val="Times New Roman"/>
        <family val="1"/>
        <charset val="238"/>
      </rPr>
      <t>(vel kontejneru P9)</t>
    </r>
  </si>
  <si>
    <r>
      <t xml:space="preserve">Ajuga reptans ´Rubra´ </t>
    </r>
    <r>
      <rPr>
        <sz val="10"/>
        <rFont val="Times New Roman"/>
        <family val="1"/>
        <charset val="238"/>
      </rPr>
      <t>(vel kontejneru P9)</t>
    </r>
  </si>
  <si>
    <t>Trávník</t>
  </si>
  <si>
    <t>travní koberec</t>
  </si>
  <si>
    <t>Ztratné 10%</t>
  </si>
  <si>
    <t>998 23 - 1311</t>
  </si>
  <si>
    <t>Přesun hmot pro sadovnické a krajinářské úpravy do 5000m vodorovně, bez svislého přesunu</t>
  </si>
  <si>
    <t>určení ceny je vymezeno nejmenší skladovací plochou o velikosti 10 m2/ 1t hmotnosti</t>
  </si>
  <si>
    <t>Materiál celkem</t>
  </si>
  <si>
    <t>Rekapitulace</t>
  </si>
  <si>
    <t>Zahradnické práce</t>
  </si>
  <si>
    <t>Materiál</t>
  </si>
  <si>
    <t>CELKOVÝ ROZPOČET BEZ DPH</t>
  </si>
  <si>
    <t xml:space="preserve">III. Etapa revitalizace letního cvičiště Louny                                                                                                                        SO - 08 - Sadové úpravy                                                                                                
</t>
  </si>
  <si>
    <t xml:space="preserve">Položkový rozpočet </t>
  </si>
  <si>
    <t>S:</t>
  </si>
  <si>
    <t>O:</t>
  </si>
  <si>
    <t>R:</t>
  </si>
  <si>
    <t>P.č.</t>
  </si>
  <si>
    <t>Číslo položky</t>
  </si>
  <si>
    <t>Název položky</t>
  </si>
  <si>
    <t>množství</t>
  </si>
  <si>
    <t>cena / MJ</t>
  </si>
  <si>
    <t>Dodávka</t>
  </si>
  <si>
    <t>Dodávka celk.</t>
  </si>
  <si>
    <t>Montáž</t>
  </si>
  <si>
    <t>Montáž celk.</t>
  </si>
  <si>
    <t>cena s DPH</t>
  </si>
  <si>
    <t>Díl:</t>
  </si>
  <si>
    <t>M21</t>
  </si>
  <si>
    <t>ELEKTROMONTÁŽE</t>
  </si>
  <si>
    <t>Kabel CYKY-m 750 V 4 x 25mm2, volně uložený, včetně dodávky kabelu 4x25 mm2</t>
  </si>
  <si>
    <t>Kabel CYKY-m 750 V 5 x 25mm2, volně uložený, včetně dodávky kabelu 5x25 mm1</t>
  </si>
  <si>
    <t>Kabel CYKY-m 750 V 4 x 10mm2, volně uložený, včetně dodávky kabelu 4x10 mm1</t>
  </si>
  <si>
    <t>Kabel CYKY-m 750 V 5 x 6mm2, volně uložený, včetně dodávky kabelu 5x6 mm2</t>
  </si>
  <si>
    <t>230191011</t>
  </si>
  <si>
    <t>Uložení chráničky KD 09075 ve výkopu , vč. dodávky chráničky KD 09075</t>
  </si>
  <si>
    <t>230191008</t>
  </si>
  <si>
    <t>Uložení chráničky KF 09063 ve výkopu , vč. dodávky chráničky KF 09063</t>
  </si>
  <si>
    <t>230191003</t>
  </si>
  <si>
    <t>Uložení chráničky KF 09040 ve výkopu , vč. dodávky chráničky KF 09040</t>
  </si>
  <si>
    <t>Chránička HDPE40, vč. koncovek a spojek</t>
  </si>
  <si>
    <t>210810005</t>
  </si>
  <si>
    <t>Kabel CYKY-m 750 V 3 x 2,5 mm2 volně uložený, včetně dodávky kabelu</t>
  </si>
  <si>
    <t>210100001</t>
  </si>
  <si>
    <t>Ukončení vodičů v rozvaděči + zapojení do 2,5 mm2</t>
  </si>
  <si>
    <t>210100003</t>
  </si>
  <si>
    <t>Ukončení vodičů v rozvaděči + zapojení do 16 mm2</t>
  </si>
  <si>
    <t>Ukončení vodičů v rozvaděči + zapojení do 25 mm3</t>
  </si>
  <si>
    <t>Rozvaděč plastový, sloupkový, výstroj dle PD</t>
  </si>
  <si>
    <t>Rozvaděč podzemní zásuvkový, uzamykatelný, 400V/32A, 400V/16A, 4x230V/16A</t>
  </si>
  <si>
    <t>Svítidlo Mustang MSE 700 740 L08 Y176 CSA DH1_4xLCO200_BIN-M, 699,9W, 88571lm, 126,6lm/W, 700W 176, LED</t>
  </si>
  <si>
    <t>Stožárová rozvodnice pojistková IP20</t>
  </si>
  <si>
    <t>Stožár 14m, ZZn zesílený atypický</t>
  </si>
  <si>
    <t>Kruhový výložník, atyp</t>
  </si>
  <si>
    <t>Stožár 6m, pro CCTV kameru</t>
  </si>
  <si>
    <t>Stožárové pouzdro SP 250/1000</t>
  </si>
  <si>
    <t>Elektrovýzbroj pro doplnění v RE</t>
  </si>
  <si>
    <t>Ochranná manžeta OMP 133</t>
  </si>
  <si>
    <t>210220022</t>
  </si>
  <si>
    <t>Vedení uzemňovací v zemi FeZn D 8 - 10 mm</t>
  </si>
  <si>
    <t>Drát uzemňovací FeZn pr. 10 mm</t>
  </si>
  <si>
    <t>210220302</t>
  </si>
  <si>
    <t>Svorka připojovací vč. dodávky svorky SP1</t>
  </si>
  <si>
    <t>210220301</t>
  </si>
  <si>
    <t>Svorka spojovací do 2 šroubů , vč. dodávky  SS</t>
  </si>
  <si>
    <t>Svorka křížová do 2 šroubů , vč. dodávky  SK</t>
  </si>
  <si>
    <t>210100422</t>
  </si>
  <si>
    <t>Koncovka kabelová do 1kV KSCZ4X 6-25</t>
  </si>
  <si>
    <t>210290891</t>
  </si>
  <si>
    <t>Doplnění štítku kovového na kabel</t>
  </si>
  <si>
    <t>Montážní, spojovací a instalační materiál</t>
  </si>
  <si>
    <t>M46</t>
  </si>
  <si>
    <t>Zemní práce při montážích</t>
  </si>
  <si>
    <t>460110001 R01</t>
  </si>
  <si>
    <t>Sonda pro vyhledávání vedení - výkop</t>
  </si>
  <si>
    <t>460110101 R01</t>
  </si>
  <si>
    <t>Sonda pro vyhledávání vedení - zához</t>
  </si>
  <si>
    <t>460050703</t>
  </si>
  <si>
    <t>Jáma do 2m3 pro stožár veř. osvětlení, hor. 3, ruční výkop jámy</t>
  </si>
  <si>
    <t>460080001</t>
  </si>
  <si>
    <t>Betonový základ do zeminy bez bednění, uložení betonu do výkopu</t>
  </si>
  <si>
    <t>460120002</t>
  </si>
  <si>
    <t>Zához jámy, hornina třídy 3 - 4, upěchování a úprava povrchu</t>
  </si>
  <si>
    <t>460200163.RT2</t>
  </si>
  <si>
    <t>Výkop kabelové rýhy 35/80 cm, hornina 3, ruční výkop rýhy</t>
  </si>
  <si>
    <t>460420018</t>
  </si>
  <si>
    <t>Zřízení kabelového lože šířky do 35cm z písku, tl. vrstvy 20cm, vč. dodávky písku</t>
  </si>
  <si>
    <t>460560163.RT1</t>
  </si>
  <si>
    <t>Zához rýhy 35/80 cm, hornina 3, ruční zához rýhy</t>
  </si>
  <si>
    <t>460300006</t>
  </si>
  <si>
    <t>Hutnění zeminy po vrstvách 20 cm, hutnění po strojním záhrnu rýh</t>
  </si>
  <si>
    <t>460600001</t>
  </si>
  <si>
    <t>Naložení a odvoz zeminy odvoz na vzdálenost 10000 m</t>
  </si>
  <si>
    <t>460490012</t>
  </si>
  <si>
    <t>Fólie výstražná z PVC, šířka 33 cm, fólie PVC šířka 33 cm</t>
  </si>
  <si>
    <t>1804561704</t>
  </si>
  <si>
    <t>Montážní plošina na autopod.  13,5m MP13</t>
  </si>
  <si>
    <t>Sh</t>
  </si>
  <si>
    <t>199000005</t>
  </si>
  <si>
    <t>Poplatek za skládku zeminy 1 - 4</t>
  </si>
  <si>
    <t>460010024</t>
  </si>
  <si>
    <t>Vytýčení kabelové trasy v zastavěném prostoru délka trasy do 1000 m</t>
  </si>
  <si>
    <t>km</t>
  </si>
  <si>
    <t>460420501</t>
  </si>
  <si>
    <t>Křížovatka se silovým kabelem</t>
  </si>
  <si>
    <t>00521101</t>
  </si>
  <si>
    <t>Předání a převzetí staveniště</t>
  </si>
  <si>
    <t>Soubor</t>
  </si>
  <si>
    <t>005211030</t>
  </si>
  <si>
    <t>Dočasná dopravní opatření</t>
  </si>
  <si>
    <t>005211040</t>
  </si>
  <si>
    <t>Užívání veřejných ploch a prostranství</t>
  </si>
  <si>
    <t>00523</t>
  </si>
  <si>
    <t>Výchozí revize, vystavení revizní zprávy</t>
  </si>
  <si>
    <t>005231030</t>
  </si>
  <si>
    <t>Zkušební provoz</t>
  </si>
  <si>
    <t>005241020</t>
  </si>
  <si>
    <t>Geodetické zaměření skutečného provedení</t>
  </si>
  <si>
    <t>005241010</t>
  </si>
  <si>
    <t xml:space="preserve">Dokumentace skutečného provedení </t>
  </si>
  <si>
    <t>00524</t>
  </si>
  <si>
    <t>Předání a převzetí díla</t>
  </si>
  <si>
    <t>VN</t>
  </si>
  <si>
    <t>Vedlejší náklady</t>
  </si>
  <si>
    <t>004111020</t>
  </si>
  <si>
    <t>Vypracování projektové dokumentace</t>
  </si>
  <si>
    <t>00511</t>
  </si>
  <si>
    <t>Geodetické práce</t>
  </si>
  <si>
    <t>005111021</t>
  </si>
  <si>
    <t>Vytýčení inženýrských sítí</t>
  </si>
  <si>
    <t>005121</t>
  </si>
  <si>
    <t>005122401</t>
  </si>
  <si>
    <t>Koordinační činnost</t>
  </si>
  <si>
    <t>005122</t>
  </si>
  <si>
    <t>Provozní vlivy</t>
  </si>
  <si>
    <t>005123</t>
  </si>
  <si>
    <t>Území se stíženými klimatickými podmínkami</t>
  </si>
  <si>
    <t>00512201</t>
  </si>
  <si>
    <t>Provoz objednatele</t>
  </si>
  <si>
    <t>00512301</t>
  </si>
  <si>
    <t>Extrémní místo provádění</t>
  </si>
  <si>
    <t>110</t>
  </si>
  <si>
    <t>Mimostaveništní doprava individualní</t>
  </si>
  <si>
    <t>Poznámky uchazeče k zadání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</si>
  <si>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Projektant osvětlení fa.SYVEL je zodpovědný za kompletní světělnětechnické řešení osvětlení. Zhotovitel nabídne svítidla dle PD nebo předloží kvalitativně stejné či lepší řešení. Alternativní řešení musí odsouhlasit projektant osvětlení před objednáním svítidel zhotovitelem. Zhotovitel na výzvu projektanta osvětlení předloží odkaz na LDT data navrhovaných svítidel volně ke stažení na stránkách výrobce, katalogové listy navrhovaných svítidel, projektant si může vyžádat předložení vzorků všech svítidel do 7mi pracovních dnů od vyzvání.
Po instalaci osvětlovací soustavy zajistí zadavatel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t>
  </si>
  <si>
    <t>NÁVOD:</t>
  </si>
  <si>
    <t>VYPLNIT POLÍČKA S ČERVENÝM TEXTEM - TEXT PAK PŘEVÉST NA ČERNÝ</t>
  </si>
  <si>
    <t xml:space="preserve">ROZTÁHNOU SOUČTOVÉ VZORCE JEDNOTLIVÝCH ČÁSTÍ NA VŠECHNY ŘÁDKY </t>
  </si>
  <si>
    <t>III. ETAPA REVITALIZACE LETNÍHO CVIČIŠTĔ LOUNY</t>
  </si>
  <si>
    <t>POLOŽKOVÝ ROZPOČET</t>
  </si>
  <si>
    <t>investor:</t>
  </si>
  <si>
    <t>MĚSTO LOUNY, Mírové náměstí 35, Louny</t>
  </si>
  <si>
    <t>hl.projektant:</t>
  </si>
  <si>
    <t>SPORTOVNÍ PROJEKTY spol. s r.o., Letohradská 10, Praha 7</t>
  </si>
  <si>
    <t>projektant části:</t>
  </si>
  <si>
    <t>ING. ZDENĚK SADÍLEK, Krátká 460, 252 62 Horoměřice</t>
  </si>
  <si>
    <t>název části:</t>
  </si>
  <si>
    <t>IO-02 DEŠŤOVÁ KANALIZACE</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</si>
  <si>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</si>
  <si>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</si>
  <si>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</si>
  <si>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</si>
  <si>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</si>
  <si>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</si>
  <si>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</si>
  <si>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</si>
  <si>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</si>
  <si>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</si>
  <si>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</si>
  <si>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</si>
  <si>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</si>
  <si>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</si>
  <si>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</si>
  <si>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</si>
  <si>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</si>
  <si>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</si>
  <si>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</si>
  <si>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</si>
  <si>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</si>
  <si>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</si>
  <si>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Hloubení jam nezapažených s urovnáním dna v hornině 3</t>
  </si>
  <si>
    <t>01.03</t>
  </si>
  <si>
    <t>Hloubení jam v hornině 3, příplatek za lepivost horniny</t>
  </si>
  <si>
    <t>01.04</t>
  </si>
  <si>
    <t>01/03</t>
  </si>
  <si>
    <t>Lože pod podzemní objekty ze štěrku 8-16</t>
  </si>
  <si>
    <t>01.05</t>
  </si>
  <si>
    <t>01/04</t>
  </si>
  <si>
    <t>Lože pod potrubí z kameniva drobného</t>
  </si>
  <si>
    <t>01.06</t>
  </si>
  <si>
    <t>01/05</t>
  </si>
  <si>
    <t>Zřízení pažení příložného jam s rozepřením</t>
  </si>
  <si>
    <r>
      <t>m</t>
    </r>
    <r>
      <rPr>
        <vertAlign val="superscript"/>
        <sz val="10"/>
        <rFont val="Arial Narrow"/>
        <family val="2"/>
        <charset val="238"/>
      </rPr>
      <t>2</t>
    </r>
  </si>
  <si>
    <t>01.07</t>
  </si>
  <si>
    <t>Odstranění pažení příložného jam vč. rozepření</t>
  </si>
  <si>
    <t>01.08</t>
  </si>
  <si>
    <t>01/06</t>
  </si>
  <si>
    <t>Zřízení pažení příložného</t>
  </si>
  <si>
    <t>01.09</t>
  </si>
  <si>
    <t>Odstranění pažení příložného</t>
  </si>
  <si>
    <t>01.10</t>
  </si>
  <si>
    <t>01/07</t>
  </si>
  <si>
    <t>Obsyp objektů ze štěrku 8-16</t>
  </si>
  <si>
    <t>01.11</t>
  </si>
  <si>
    <t>01/08</t>
  </si>
  <si>
    <t>Obsyp potrubí z kameniva drobného</t>
  </si>
  <si>
    <t>01.12</t>
  </si>
  <si>
    <t>01/09</t>
  </si>
  <si>
    <t>Zásyp sypaninou jam, rýh</t>
  </si>
  <si>
    <t>01.13</t>
  </si>
  <si>
    <t>Zásyp sypaninou jam, rýh, příplatek za prohození výkopku</t>
  </si>
  <si>
    <t>01.14</t>
  </si>
  <si>
    <t>01/10</t>
  </si>
  <si>
    <t>Vodorovné přemístění výkopku po suchu, vzdálenost do 10km</t>
  </si>
  <si>
    <t>01.15</t>
  </si>
  <si>
    <t>Vodorovné přemístění výkopku po suchu, příplatek za další 1km</t>
  </si>
  <si>
    <t>01.16</t>
  </si>
  <si>
    <t>Uložení sypaniny na skládku</t>
  </si>
  <si>
    <t>01.17</t>
  </si>
  <si>
    <t>01/11</t>
  </si>
  <si>
    <t xml:space="preserve">Geotextilie 200 g/m2 </t>
  </si>
  <si>
    <t>02</t>
  </si>
  <si>
    <t>TRUBNÍ VEDENÍ</t>
  </si>
  <si>
    <t>02.01</t>
  </si>
  <si>
    <t>02/01</t>
  </si>
  <si>
    <t>Potrubí plastové, hladné, hrdlové, KG 110, SN4</t>
  </si>
  <si>
    <t>02.02</t>
  </si>
  <si>
    <t>Potrubí plastové, hladné, hrdlové, KG 160, SN4</t>
  </si>
  <si>
    <t>02.03</t>
  </si>
  <si>
    <t>02/02</t>
  </si>
  <si>
    <t>Odbočka plastová, systém KG 160/110, úhel 45°</t>
  </si>
  <si>
    <t>02.04</t>
  </si>
  <si>
    <r>
      <t>Odbočka plastová, systém KG 160/160, úhel 45</t>
    </r>
    <r>
      <rPr>
        <sz val="10"/>
        <rFont val="Calibri"/>
        <family val="2"/>
        <charset val="238"/>
      </rPr>
      <t>°</t>
    </r>
  </si>
  <si>
    <t>02.05</t>
  </si>
  <si>
    <t>02/03</t>
  </si>
  <si>
    <t>Koleno plastové, systém KG 110, úhel 30°</t>
  </si>
  <si>
    <t>02.06</t>
  </si>
  <si>
    <t>Koleno plastové, systém KG 110, úhel 45°</t>
  </si>
  <si>
    <t>02.07</t>
  </si>
  <si>
    <t>Koleno plastové, systém KG 160, úhel 45°</t>
  </si>
  <si>
    <t>02.08</t>
  </si>
  <si>
    <t>02/04</t>
  </si>
  <si>
    <t>Šachta plastová Ø400mm, potrubí DN 160, výška vstupu do 0,80m, poklop B125</t>
  </si>
  <si>
    <t>kpl.</t>
  </si>
  <si>
    <t>02.09</t>
  </si>
  <si>
    <t>Šachta plastová Ø400mm, potrubí DN 160, výška vstupu do 1,10m, poklop B125</t>
  </si>
  <si>
    <t>02.10</t>
  </si>
  <si>
    <t>Šachta plastová Ø400mm, potrubí DN 160, výška vstupu do 1,30m, poklop B125</t>
  </si>
  <si>
    <t>02.11</t>
  </si>
  <si>
    <t>Šachta plastová Ø600mm, potrubí DN 160, výška vstupu do 2,10m, poklop B125</t>
  </si>
  <si>
    <t>02.12</t>
  </si>
  <si>
    <t>02/05</t>
  </si>
  <si>
    <t>Šachta plastová Ø400mm, potrubí DN 160, výška vstupu do 1,30m, prohloubené dno 300mm, poklop B125</t>
  </si>
  <si>
    <t>02.13</t>
  </si>
  <si>
    <t>02/06</t>
  </si>
  <si>
    <t>Šachta plastová Ø400mm, filtrační, výška vstupu do 1,30m, poklop B125</t>
  </si>
  <si>
    <t>02.14</t>
  </si>
  <si>
    <t>Šachta plastová Ø400mm, filtrační, výška vstupu do 2,10m, poklop B125</t>
  </si>
  <si>
    <t>02.15</t>
  </si>
  <si>
    <t>02/07</t>
  </si>
  <si>
    <t>Vtok dvorní plastový DN 110, svislý odpad, suchá klapka proti západu, mřížka litina</t>
  </si>
  <si>
    <t>02.16</t>
  </si>
  <si>
    <t>02/08</t>
  </si>
  <si>
    <t>Potrubí plastové DN 110, drenážní, děrované</t>
  </si>
  <si>
    <t>02.17</t>
  </si>
  <si>
    <t>02/09</t>
  </si>
  <si>
    <t>Zaakovací galerie č.1, z plastových zasakovacích bloků, využitelnost prostoru 95%, 2x vstupní revizní šachta s poklopem tř. zatížení B125</t>
  </si>
  <si>
    <t>02.18</t>
  </si>
  <si>
    <t>Zaakovací galerie č.2, z plastových zasakovacích bloků, využitelnost prostoru 95%, 4x vstupní revizní šachta s poklopem tř. zatížení B125</t>
  </si>
  <si>
    <t>02.19</t>
  </si>
  <si>
    <t>Přesun hmot pro trubní vedení z trub plastových</t>
  </si>
  <si>
    <t>SKATEPARK</t>
  </si>
</sst>
</file>

<file path=xl/styles.xml><?xml version="1.0" encoding="utf-8"?>
<styleSheet xmlns="http://schemas.openxmlformats.org/spreadsheetml/2006/main">
  <numFmts count="15">
    <numFmt numFmtId="44" formatCode="_-* #,##0.00\ &quot;Kč&quot;_-;\-* #,##0.00\ &quot;Kč&quot;_-;_-* &quot;-&quot;??\ &quot;Kč&quot;_-;_-@_-"/>
    <numFmt numFmtId="164" formatCode="#,##0.00%"/>
    <numFmt numFmtId="165" formatCode="dd\.mm\.yyyy"/>
    <numFmt numFmtId="166" formatCode="#,##0.00000"/>
    <numFmt numFmtId="167" formatCode="#,##0.000"/>
    <numFmt numFmtId="168" formatCode="_(#,##0&quot;.&quot;_);;;_(@_)"/>
    <numFmt numFmtId="169" formatCode="_(#,##0.0??;\-\ #,##0.0??;&quot;–&quot;???;_(@_)"/>
    <numFmt numFmtId="170" formatCode="_(#,##0.00_);[Red]\-\ #,##0.00_);&quot;–&quot;??;_(@_)"/>
    <numFmt numFmtId="171" formatCode="_(#,##0_);[Red]\-\ #,##0_);&quot;–&quot;??;_(@_)"/>
    <numFmt numFmtId="172" formatCode="#,##0.00\ &quot;Kč&quot;"/>
    <numFmt numFmtId="173" formatCode="_-* #,##0\ &quot;Kč&quot;_-;\-* #,##0\ &quot;Kč&quot;_-;_-* &quot;-&quot;??\ &quot;Kč&quot;_-;_-@_-"/>
    <numFmt numFmtId="174" formatCode="0.0%"/>
    <numFmt numFmtId="175" formatCode="#,##0\ &quot;Kč&quot;"/>
    <numFmt numFmtId="176" formatCode="#,##0.0"/>
    <numFmt numFmtId="177" formatCode="0.0"/>
  </numFmts>
  <fonts count="8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8"/>
      <name val="Arial CE"/>
      <family val="2"/>
    </font>
    <font>
      <b/>
      <sz val="12"/>
      <color indexed="25"/>
      <name val="Arial"/>
      <family val="2"/>
      <charset val="238"/>
    </font>
    <font>
      <b/>
      <sz val="9"/>
      <color indexed="18"/>
      <name val="Arial"/>
      <family val="2"/>
      <charset val="238"/>
    </font>
    <font>
      <b/>
      <sz val="10"/>
      <color indexed="61"/>
      <name val="Arial"/>
      <family val="2"/>
      <charset val="238"/>
    </font>
    <font>
      <sz val="9"/>
      <color indexed="8"/>
      <name val="Arial"/>
      <family val="2"/>
      <charset val="238"/>
    </font>
    <font>
      <sz val="9"/>
      <color indexed="8"/>
      <name val="Arial CE"/>
      <charset val="238"/>
    </font>
    <font>
      <sz val="8"/>
      <color indexed="17"/>
      <name val="Courier New"/>
      <family val="3"/>
      <charset val="238"/>
    </font>
    <font>
      <b/>
      <i/>
      <sz val="1"/>
      <color theme="0"/>
      <name val="Calibri"/>
      <family val="2"/>
      <charset val="238"/>
      <scheme val="minor"/>
    </font>
    <font>
      <b/>
      <sz val="9"/>
      <color indexed="8"/>
      <name val="Arial"/>
      <family val="2"/>
      <charset val="238"/>
    </font>
    <font>
      <sz val="10"/>
      <color indexed="8"/>
      <name val="Arial"/>
      <family val="2"/>
      <charset val="238"/>
    </font>
    <font>
      <sz val="10"/>
      <color indexed="8"/>
      <name val="Arial CE"/>
      <charset val="238"/>
    </font>
    <font>
      <sz val="11"/>
      <color indexed="8"/>
      <name val="Calibri"/>
      <family val="2"/>
      <charset val="238"/>
    </font>
    <font>
      <b/>
      <sz val="12"/>
      <color indexed="8"/>
      <name val="Times New Roman"/>
      <family val="1"/>
      <charset val="238"/>
    </font>
    <font>
      <sz val="11"/>
      <color indexed="8"/>
      <name val="Times New Roman"/>
      <family val="1"/>
      <charset val="238"/>
    </font>
    <font>
      <b/>
      <sz val="11"/>
      <color indexed="8"/>
      <name val="Times New Roman"/>
      <family val="1"/>
      <charset val="238"/>
    </font>
    <font>
      <b/>
      <sz val="10"/>
      <color rgb="FF000000"/>
      <name val="Times New Roman"/>
      <family val="1"/>
      <charset val="238"/>
    </font>
    <font>
      <b/>
      <sz val="10"/>
      <color indexed="8"/>
      <name val="Times New Roman"/>
      <family val="1"/>
      <charset val="238"/>
    </font>
    <font>
      <sz val="11"/>
      <name val="Calibri"/>
      <family val="2"/>
      <charset val="238"/>
    </font>
    <font>
      <sz val="10"/>
      <name val="Times New Roman"/>
      <family val="1"/>
      <charset val="238"/>
    </font>
    <font>
      <sz val="10"/>
      <color rgb="FF000000"/>
      <name val="Times New Roman"/>
      <family val="1"/>
      <charset val="238"/>
    </font>
    <font>
      <vertAlign val="superscript"/>
      <sz val="10"/>
      <color indexed="8"/>
      <name val="Times New Roman"/>
      <family val="1"/>
      <charset val="238"/>
    </font>
    <font>
      <vertAlign val="superscript"/>
      <sz val="10"/>
      <name val="Times New Roman"/>
      <family val="1"/>
      <charset val="238"/>
    </font>
    <font>
      <sz val="8"/>
      <color indexed="8"/>
      <name val="Times New Roman"/>
      <family val="1"/>
      <charset val="238"/>
    </font>
    <font>
      <sz val="10"/>
      <color indexed="8"/>
      <name val="Times New Roman"/>
      <family val="1"/>
      <charset val="238"/>
    </font>
    <font>
      <b/>
      <sz val="10"/>
      <name val="Times New Roman"/>
      <family val="1"/>
      <charset val="238"/>
    </font>
    <font>
      <sz val="10"/>
      <name val="Arial"/>
      <family val="2"/>
      <charset val="238"/>
    </font>
    <font>
      <i/>
      <sz val="10"/>
      <name val="Times New Roman"/>
      <family val="1"/>
      <charset val="238"/>
    </font>
    <font>
      <sz val="8"/>
      <name val="Times New Roman"/>
      <family val="1"/>
      <charset val="238"/>
    </font>
    <font>
      <b/>
      <sz val="14"/>
      <name val="Times New Roman"/>
      <family val="1"/>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sz val="9"/>
      <name val="Arial CE"/>
      <charset val="238"/>
    </font>
    <font>
      <b/>
      <sz val="9"/>
      <color indexed="8"/>
      <name val="Calibri"/>
      <family val="2"/>
      <charset val="238"/>
      <scheme val="minor"/>
    </font>
    <font>
      <sz val="10"/>
      <name val="Arial Narrow"/>
      <family val="2"/>
      <charset val="238"/>
    </font>
    <font>
      <b/>
      <sz val="14"/>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s>
  <fills count="13">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0.249977111117893"/>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6">
    <xf numFmtId="0" fontId="0" fillId="0" borderId="0"/>
    <xf numFmtId="0" fontId="36" fillId="0" borderId="0" applyNumberForma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48" fillId="0" borderId="0"/>
    <xf numFmtId="0" fontId="62" fillId="0" borderId="0"/>
  </cellStyleXfs>
  <cellXfs count="60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0" fillId="0" borderId="0" xfId="0" applyProtection="1"/>
    <xf numFmtId="0" fontId="29"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Border="1" applyAlignment="1">
      <alignment horizontal="center" vertical="center"/>
    </xf>
    <xf numFmtId="168" fontId="38" fillId="0" borderId="0" xfId="0" applyNumberFormat="1" applyFont="1" applyAlignment="1"/>
    <xf numFmtId="49" fontId="38" fillId="0" borderId="0" xfId="0" applyNumberFormat="1" applyFont="1" applyAlignment="1"/>
    <xf numFmtId="49" fontId="38" fillId="0" borderId="0" xfId="0" applyNumberFormat="1" applyFont="1" applyFill="1" applyAlignment="1"/>
    <xf numFmtId="169" fontId="38" fillId="0" borderId="0" xfId="0" applyNumberFormat="1" applyFont="1" applyFill="1" applyBorder="1" applyAlignment="1"/>
    <xf numFmtId="170" fontId="38" fillId="0" borderId="0" xfId="0" applyNumberFormat="1" applyFont="1" applyAlignment="1"/>
    <xf numFmtId="171" fontId="38" fillId="0" borderId="0" xfId="0" applyNumberFormat="1" applyFont="1" applyAlignment="1"/>
    <xf numFmtId="49" fontId="39" fillId="0" borderId="23" xfId="0" applyNumberFormat="1" applyFont="1" applyBorder="1" applyAlignment="1">
      <alignment horizontal="center"/>
    </xf>
    <xf numFmtId="49" fontId="39" fillId="0" borderId="23" xfId="0" applyNumberFormat="1" applyFont="1" applyFill="1" applyBorder="1" applyAlignment="1">
      <alignment horizontal="center"/>
    </xf>
    <xf numFmtId="0" fontId="39" fillId="0" borderId="23" xfId="0" applyNumberFormat="1" applyFont="1" applyBorder="1" applyAlignment="1">
      <alignment horizontal="center"/>
    </xf>
    <xf numFmtId="49" fontId="39" fillId="0" borderId="0" xfId="0" applyNumberFormat="1" applyFont="1" applyAlignment="1">
      <alignment horizontal="right"/>
    </xf>
    <xf numFmtId="49" fontId="39" fillId="0" borderId="0" xfId="0" applyNumberFormat="1" applyFont="1" applyAlignment="1">
      <alignment horizontal="center"/>
    </xf>
    <xf numFmtId="49" fontId="39" fillId="0" borderId="0" xfId="0" applyNumberFormat="1" applyFont="1" applyAlignment="1">
      <alignment horizontal="left"/>
    </xf>
    <xf numFmtId="49" fontId="39" fillId="0" borderId="0" xfId="0" applyNumberFormat="1" applyFont="1" applyFill="1" applyAlignment="1">
      <alignment horizontal="left"/>
    </xf>
    <xf numFmtId="0" fontId="39" fillId="0" borderId="0" xfId="0" applyNumberFormat="1" applyFont="1" applyAlignment="1">
      <alignment horizontal="left" wrapText="1"/>
    </xf>
    <xf numFmtId="49" fontId="39" fillId="0" borderId="0" xfId="0" applyNumberFormat="1" applyFont="1" applyFill="1" applyAlignment="1">
      <alignment horizontal="right"/>
    </xf>
    <xf numFmtId="168" fontId="40" fillId="0" borderId="0" xfId="0" applyNumberFormat="1" applyFont="1" applyAlignment="1"/>
    <xf numFmtId="49" fontId="40" fillId="0" borderId="0" xfId="0" applyNumberFormat="1" applyFont="1" applyAlignment="1">
      <alignment horizontal="center"/>
    </xf>
    <xf numFmtId="0" fontId="40" fillId="0" borderId="0" xfId="0" applyNumberFormat="1" applyFont="1" applyAlignment="1">
      <alignment horizontal="left"/>
    </xf>
    <xf numFmtId="0" fontId="40" fillId="0" borderId="0" xfId="0" applyNumberFormat="1" applyFont="1" applyFill="1" applyAlignment="1">
      <alignment horizontal="left"/>
    </xf>
    <xf numFmtId="169" fontId="40" fillId="0" borderId="0" xfId="0" applyNumberFormat="1" applyFont="1" applyFill="1" applyBorder="1" applyAlignment="1"/>
    <xf numFmtId="170" fontId="40" fillId="0" borderId="0" xfId="0" applyNumberFormat="1" applyFont="1" applyAlignment="1"/>
    <xf numFmtId="171" fontId="40" fillId="0" borderId="0" xfId="0" applyNumberFormat="1" applyFont="1" applyAlignment="1">
      <alignment horizontal="left"/>
    </xf>
    <xf numFmtId="168" fontId="39" fillId="0" borderId="0" xfId="0" applyNumberFormat="1" applyFont="1" applyAlignment="1"/>
    <xf numFmtId="0" fontId="39" fillId="0" borderId="0" xfId="0" applyNumberFormat="1" applyFont="1" applyAlignment="1">
      <alignment horizontal="left"/>
    </xf>
    <xf numFmtId="0" fontId="39" fillId="0" borderId="0" xfId="0" applyNumberFormat="1" applyFont="1" applyFill="1" applyAlignment="1">
      <alignment horizontal="left"/>
    </xf>
    <xf numFmtId="169" fontId="39" fillId="0" borderId="0" xfId="0" applyNumberFormat="1" applyFont="1" applyFill="1" applyBorder="1" applyAlignment="1"/>
    <xf numFmtId="170" fontId="39" fillId="0" borderId="0" xfId="0" applyNumberFormat="1" applyFont="1" applyAlignment="1"/>
    <xf numFmtId="171" fontId="39" fillId="0" borderId="0" xfId="0" applyNumberFormat="1" applyFont="1" applyAlignment="1"/>
    <xf numFmtId="168" fontId="41" fillId="0" borderId="24" xfId="0" applyNumberFormat="1" applyFont="1" applyBorder="1" applyAlignment="1">
      <alignment horizontal="right" vertical="top"/>
    </xf>
    <xf numFmtId="49" fontId="41" fillId="0" borderId="24" xfId="0" applyNumberFormat="1" applyFont="1" applyBorder="1" applyAlignment="1">
      <alignment horizontal="center" vertical="top"/>
    </xf>
    <xf numFmtId="49" fontId="41" fillId="0" borderId="24" xfId="0" applyNumberFormat="1" applyFont="1" applyBorder="1" applyAlignment="1">
      <alignment horizontal="left" vertical="top"/>
    </xf>
    <xf numFmtId="49" fontId="41" fillId="0" borderId="24" xfId="0" applyNumberFormat="1" applyFont="1" applyFill="1" applyBorder="1" applyAlignment="1">
      <alignment horizontal="left" vertical="top"/>
    </xf>
    <xf numFmtId="0" fontId="41" fillId="0" borderId="24" xfId="0" applyNumberFormat="1" applyFont="1" applyBorder="1" applyAlignment="1">
      <alignment horizontal="left" vertical="top" wrapText="1"/>
    </xf>
    <xf numFmtId="169" fontId="42" fillId="0" borderId="24" xfId="0" applyNumberFormat="1" applyFont="1" applyFill="1" applyBorder="1" applyAlignment="1">
      <alignment horizontal="right" vertical="top"/>
    </xf>
    <xf numFmtId="170" fontId="41" fillId="0" borderId="24" xfId="0" applyNumberFormat="1" applyFont="1" applyBorder="1" applyAlignment="1">
      <alignment horizontal="right" vertical="top"/>
    </xf>
    <xf numFmtId="171" fontId="41" fillId="0" borderId="24" xfId="0" applyNumberFormat="1" applyFont="1" applyBorder="1" applyAlignment="1">
      <alignment horizontal="right" vertical="top"/>
    </xf>
    <xf numFmtId="168" fontId="43" fillId="0" borderId="0" xfId="0" applyNumberFormat="1" applyFont="1" applyAlignment="1">
      <alignment horizontal="left" vertical="top" wrapText="1"/>
    </xf>
    <xf numFmtId="49" fontId="43" fillId="0" borderId="0" xfId="0" applyNumberFormat="1" applyFont="1" applyAlignment="1">
      <alignment horizontal="left" vertical="top" wrapText="1"/>
    </xf>
    <xf numFmtId="49" fontId="43" fillId="0" borderId="0" xfId="0" applyNumberFormat="1" applyFont="1" applyFill="1" applyAlignment="1">
      <alignment horizontal="left" vertical="top" wrapText="1"/>
    </xf>
    <xf numFmtId="0" fontId="43" fillId="0" borderId="0" xfId="0" applyNumberFormat="1" applyFont="1" applyAlignment="1">
      <alignment horizontal="left" vertical="top" wrapText="1"/>
    </xf>
    <xf numFmtId="169" fontId="43" fillId="0" borderId="0" xfId="0" applyNumberFormat="1" applyFont="1" applyFill="1" applyBorder="1" applyAlignment="1">
      <alignment horizontal="right" vertical="top"/>
    </xf>
    <xf numFmtId="170" fontId="43" fillId="0" borderId="0" xfId="0" applyNumberFormat="1" applyFont="1" applyAlignment="1">
      <alignment horizontal="left" vertical="top" wrapText="1"/>
    </xf>
    <xf numFmtId="169" fontId="43" fillId="0" borderId="0" xfId="0" applyNumberFormat="1" applyFont="1" applyFill="1" applyBorder="1" applyAlignment="1">
      <alignment horizontal="left" vertical="top" wrapText="1"/>
    </xf>
    <xf numFmtId="171" fontId="43" fillId="0" borderId="0" xfId="0" applyNumberFormat="1" applyFont="1" applyAlignment="1">
      <alignment horizontal="left" vertical="top" wrapText="1"/>
    </xf>
    <xf numFmtId="168" fontId="44" fillId="0" borderId="0" xfId="0" applyNumberFormat="1" applyFont="1" applyAlignment="1">
      <alignment horizontal="center" vertical="center"/>
    </xf>
    <xf numFmtId="49" fontId="44" fillId="0" borderId="0" xfId="0" applyNumberFormat="1" applyFont="1" applyAlignment="1">
      <alignment horizontal="center" vertical="center"/>
    </xf>
    <xf numFmtId="49" fontId="44" fillId="0" borderId="0" xfId="0" applyNumberFormat="1" applyFont="1" applyFill="1" applyAlignment="1">
      <alignment horizontal="center" vertical="center"/>
    </xf>
    <xf numFmtId="49" fontId="44" fillId="0" borderId="0" xfId="0" applyNumberFormat="1" applyFont="1" applyAlignment="1">
      <alignment horizontal="center" vertical="center" wrapText="1"/>
    </xf>
    <xf numFmtId="169" fontId="44" fillId="0" borderId="0" xfId="0" applyNumberFormat="1" applyFont="1" applyFill="1" applyBorder="1" applyAlignment="1">
      <alignment horizontal="center" vertical="center"/>
    </xf>
    <xf numFmtId="170" fontId="44" fillId="0" borderId="0" xfId="0" applyNumberFormat="1" applyFont="1" applyAlignment="1">
      <alignment horizontal="center" vertical="center"/>
    </xf>
    <xf numFmtId="171" fontId="44" fillId="0" borderId="0" xfId="0" applyNumberFormat="1" applyFont="1" applyAlignment="1">
      <alignment horizontal="center" vertical="center"/>
    </xf>
    <xf numFmtId="0" fontId="41" fillId="0" borderId="24" xfId="0" applyFont="1" applyBorder="1" applyAlignment="1">
      <alignment horizontal="left" vertical="top" wrapText="1"/>
    </xf>
    <xf numFmtId="169" fontId="42" fillId="0" borderId="24" xfId="0" applyNumberFormat="1" applyFont="1" applyBorder="1" applyAlignment="1">
      <alignment horizontal="right" vertical="top"/>
    </xf>
    <xf numFmtId="0" fontId="43" fillId="0" borderId="0" xfId="0" applyFont="1" applyAlignment="1">
      <alignment horizontal="left" vertical="top" wrapText="1"/>
    </xf>
    <xf numFmtId="169" fontId="43" fillId="0" borderId="0" xfId="0" applyNumberFormat="1" applyFont="1" applyAlignment="1">
      <alignment horizontal="right" vertical="top"/>
    </xf>
    <xf numFmtId="169" fontId="43" fillId="0" borderId="0" xfId="0" applyNumberFormat="1" applyFont="1" applyAlignment="1">
      <alignment horizontal="left" vertical="top" wrapText="1"/>
    </xf>
    <xf numFmtId="0" fontId="45" fillId="0" borderId="24" xfId="0" applyNumberFormat="1" applyFont="1" applyBorder="1" applyAlignment="1">
      <alignment horizontal="left" vertical="top" wrapText="1"/>
    </xf>
    <xf numFmtId="170" fontId="45" fillId="0" borderId="24" xfId="0" applyNumberFormat="1" applyFont="1" applyBorder="1" applyAlignment="1">
      <alignment horizontal="right" vertical="top"/>
    </xf>
    <xf numFmtId="168" fontId="46" fillId="0" borderId="0" xfId="0" applyNumberFormat="1" applyFont="1" applyAlignment="1">
      <alignment horizontal="right" vertical="top"/>
    </xf>
    <xf numFmtId="49" fontId="46" fillId="0" borderId="0" xfId="0" applyNumberFormat="1" applyFont="1" applyAlignment="1">
      <alignment horizontal="center" vertical="top"/>
    </xf>
    <xf numFmtId="49" fontId="46" fillId="0" borderId="0" xfId="0" applyNumberFormat="1" applyFont="1" applyAlignment="1">
      <alignment horizontal="left" vertical="top"/>
    </xf>
    <xf numFmtId="49" fontId="46" fillId="0" borderId="0" xfId="0" applyNumberFormat="1" applyFont="1" applyFill="1" applyAlignment="1">
      <alignment horizontal="left" vertical="top"/>
    </xf>
    <xf numFmtId="49" fontId="46" fillId="0" borderId="0" xfId="0" applyNumberFormat="1" applyFont="1" applyAlignment="1">
      <alignment horizontal="left" vertical="top" wrapText="1"/>
    </xf>
    <xf numFmtId="169" fontId="47" fillId="0" borderId="0" xfId="0" applyNumberFormat="1" applyFont="1" applyFill="1" applyBorder="1" applyAlignment="1">
      <alignment horizontal="right" vertical="top"/>
    </xf>
    <xf numFmtId="170" fontId="46" fillId="0" borderId="0" xfId="0" applyNumberFormat="1" applyFont="1" applyAlignment="1">
      <alignment horizontal="right" vertical="top"/>
    </xf>
    <xf numFmtId="171" fontId="46" fillId="0" borderId="0" xfId="0" applyNumberFormat="1" applyFont="1" applyAlignment="1">
      <alignment horizontal="right" vertical="top"/>
    </xf>
    <xf numFmtId="0" fontId="49" fillId="5" borderId="0" xfId="4" applyFont="1" applyFill="1" applyBorder="1" applyAlignment="1">
      <alignment horizontal="left" vertical="center"/>
    </xf>
    <xf numFmtId="0" fontId="50" fillId="5" borderId="0" xfId="4" applyFont="1" applyFill="1" applyBorder="1" applyAlignment="1">
      <alignment horizontal="left" vertical="center" wrapText="1"/>
    </xf>
    <xf numFmtId="0" fontId="50" fillId="5" borderId="0" xfId="4" applyFont="1" applyFill="1" applyBorder="1" applyAlignment="1">
      <alignment wrapText="1"/>
    </xf>
    <xf numFmtId="0" fontId="50" fillId="5" borderId="0" xfId="4" applyFont="1" applyFill="1" applyBorder="1" applyAlignment="1">
      <alignment horizontal="center" wrapText="1"/>
    </xf>
    <xf numFmtId="0" fontId="0" fillId="0" borderId="0" xfId="0" applyNumberFormat="1"/>
    <xf numFmtId="0" fontId="0" fillId="0" borderId="25" xfId="0" applyBorder="1" applyAlignment="1">
      <alignment vertical="center" wrapText="1"/>
    </xf>
    <xf numFmtId="0" fontId="0" fillId="0" borderId="0" xfId="0" applyBorder="1" applyAlignment="1">
      <alignment vertical="top" wrapText="1"/>
    </xf>
    <xf numFmtId="0" fontId="0" fillId="0" borderId="0" xfId="0" applyBorder="1" applyAlignment="1">
      <alignment wrapText="1"/>
    </xf>
    <xf numFmtId="0" fontId="0" fillId="0" borderId="0" xfId="0" applyBorder="1" applyAlignment="1">
      <alignment horizontal="center" vertical="top" wrapText="1"/>
    </xf>
    <xf numFmtId="0" fontId="53" fillId="0" borderId="35" xfId="4" applyFont="1" applyBorder="1" applyAlignment="1">
      <alignment wrapText="1"/>
    </xf>
    <xf numFmtId="172" fontId="53" fillId="0" borderId="36" xfId="4" applyNumberFormat="1" applyFont="1" applyBorder="1" applyAlignment="1">
      <alignment wrapText="1"/>
    </xf>
    <xf numFmtId="172" fontId="53" fillId="0" borderId="37" xfId="4" applyNumberFormat="1" applyFont="1" applyBorder="1" applyAlignment="1">
      <alignment wrapText="1"/>
    </xf>
    <xf numFmtId="172" fontId="53" fillId="0" borderId="52" xfId="4" applyNumberFormat="1" applyFont="1" applyBorder="1" applyAlignment="1">
      <alignment wrapText="1"/>
    </xf>
    <xf numFmtId="172" fontId="53" fillId="0" borderId="53" xfId="4" applyNumberFormat="1" applyFont="1" applyBorder="1" applyAlignment="1">
      <alignment wrapText="1"/>
    </xf>
    <xf numFmtId="0" fontId="54" fillId="0" borderId="55" xfId="0" applyFont="1" applyFill="1" applyBorder="1" applyAlignment="1">
      <alignment vertical="center"/>
    </xf>
    <xf numFmtId="0" fontId="55" fillId="0" borderId="56" xfId="0" applyFont="1" applyFill="1" applyBorder="1"/>
    <xf numFmtId="0" fontId="52" fillId="0" borderId="56" xfId="0" applyFont="1" applyFill="1" applyBorder="1" applyAlignment="1">
      <alignment wrapText="1"/>
    </xf>
    <xf numFmtId="0" fontId="55" fillId="0" borderId="56" xfId="0" applyFont="1" applyFill="1" applyBorder="1" applyAlignment="1">
      <alignment horizontal="center"/>
    </xf>
    <xf numFmtId="0" fontId="55" fillId="0" borderId="57" xfId="0" applyFont="1" applyFill="1" applyBorder="1" applyAlignment="1">
      <alignment horizontal="center"/>
    </xf>
    <xf numFmtId="0" fontId="0" fillId="0" borderId="55" xfId="0" applyFill="1" applyBorder="1"/>
    <xf numFmtId="0" fontId="0" fillId="0" borderId="56" xfId="0" applyFill="1" applyBorder="1"/>
    <xf numFmtId="0" fontId="0" fillId="0" borderId="56" xfId="0" applyNumberFormat="1" applyFill="1" applyBorder="1"/>
    <xf numFmtId="0" fontId="0" fillId="0" borderId="57" xfId="0" applyFill="1" applyBorder="1"/>
    <xf numFmtId="0" fontId="54" fillId="0" borderId="43" xfId="0" applyFont="1" applyFill="1" applyBorder="1" applyAlignment="1">
      <alignment vertical="center"/>
    </xf>
    <xf numFmtId="0" fontId="55" fillId="0" borderId="46" xfId="0" applyFont="1" applyFill="1" applyBorder="1"/>
    <xf numFmtId="0" fontId="52" fillId="0" borderId="46" xfId="0" applyFont="1" applyFill="1" applyBorder="1" applyAlignment="1">
      <alignment wrapText="1"/>
    </xf>
    <xf numFmtId="0" fontId="55" fillId="0" borderId="46" xfId="0" applyFont="1" applyFill="1" applyBorder="1" applyAlignment="1">
      <alignment horizontal="center"/>
    </xf>
    <xf numFmtId="0" fontId="55" fillId="0" borderId="47" xfId="0" applyFont="1" applyFill="1" applyBorder="1" applyAlignment="1">
      <alignment horizontal="center"/>
    </xf>
    <xf numFmtId="0" fontId="55" fillId="0" borderId="43" xfId="0" applyFont="1" applyFill="1" applyBorder="1"/>
    <xf numFmtId="0" fontId="0" fillId="0" borderId="46" xfId="0" applyFill="1" applyBorder="1"/>
    <xf numFmtId="172" fontId="55" fillId="0" borderId="46" xfId="0" applyNumberFormat="1" applyFont="1" applyFill="1" applyBorder="1"/>
    <xf numFmtId="0" fontId="0" fillId="0" borderId="46" xfId="0" applyNumberFormat="1" applyFill="1" applyBorder="1"/>
    <xf numFmtId="0" fontId="0" fillId="0" borderId="47" xfId="0" applyFill="1" applyBorder="1"/>
    <xf numFmtId="0" fontId="55" fillId="0" borderId="43" xfId="0" applyFont="1" applyFill="1" applyBorder="1" applyAlignment="1">
      <alignment horizontal="center" vertical="center"/>
    </xf>
    <xf numFmtId="0" fontId="56" fillId="0" borderId="46" xfId="0" applyFont="1" applyFill="1" applyBorder="1" applyAlignment="1">
      <alignment wrapText="1"/>
    </xf>
    <xf numFmtId="0" fontId="56" fillId="0" borderId="46" xfId="0" applyFont="1" applyFill="1" applyBorder="1" applyAlignment="1">
      <alignment horizontal="center" wrapText="1"/>
    </xf>
    <xf numFmtId="0" fontId="55" fillId="0" borderId="43" xfId="0" applyNumberFormat="1" applyFont="1" applyFill="1" applyBorder="1"/>
    <xf numFmtId="0" fontId="55" fillId="0" borderId="58" xfId="0" applyFont="1" applyFill="1" applyBorder="1" applyAlignment="1">
      <alignment horizontal="center" vertical="center"/>
    </xf>
    <xf numFmtId="0" fontId="55" fillId="0" borderId="45" xfId="0" applyFont="1" applyFill="1" applyBorder="1" applyAlignment="1">
      <alignment horizontal="left"/>
    </xf>
    <xf numFmtId="49" fontId="53" fillId="0" borderId="46" xfId="0" applyNumberFormat="1" applyFont="1" applyFill="1" applyBorder="1" applyAlignment="1">
      <alignment wrapText="1"/>
    </xf>
    <xf numFmtId="0" fontId="60" fillId="0" borderId="46" xfId="0" applyNumberFormat="1" applyFont="1" applyFill="1" applyBorder="1" applyAlignment="1">
      <alignment horizontal="center" wrapText="1"/>
    </xf>
    <xf numFmtId="0" fontId="60" fillId="0" borderId="59" xfId="0" applyNumberFormat="1" applyFont="1" applyFill="1" applyBorder="1" applyAlignment="1">
      <alignment horizontal="center" wrapText="1"/>
    </xf>
    <xf numFmtId="0" fontId="60" fillId="0" borderId="43" xfId="0" applyNumberFormat="1" applyFont="1" applyFill="1" applyBorder="1" applyAlignment="1">
      <alignment horizontal="right" wrapText="1"/>
    </xf>
    <xf numFmtId="172" fontId="55" fillId="0" borderId="45" xfId="0" applyNumberFormat="1" applyFont="1" applyFill="1" applyBorder="1"/>
    <xf numFmtId="0" fontId="55" fillId="0" borderId="47" xfId="0" applyFont="1" applyFill="1" applyBorder="1"/>
    <xf numFmtId="49" fontId="60" fillId="0" borderId="46" xfId="0" applyNumberFormat="1" applyFont="1" applyFill="1" applyBorder="1" applyAlignment="1">
      <alignment horizontal="left" vertical="center" wrapText="1"/>
    </xf>
    <xf numFmtId="49" fontId="60" fillId="0" borderId="46" xfId="0" applyNumberFormat="1" applyFont="1" applyFill="1" applyBorder="1" applyAlignment="1">
      <alignment wrapText="1"/>
    </xf>
    <xf numFmtId="0" fontId="55" fillId="0" borderId="45" xfId="0" applyFont="1" applyFill="1" applyBorder="1" applyAlignment="1">
      <alignment horizontal="center" vertical="center"/>
    </xf>
    <xf numFmtId="0" fontId="60" fillId="0" borderId="44" xfId="0" applyNumberFormat="1" applyFont="1" applyFill="1" applyBorder="1" applyAlignment="1">
      <alignment horizontal="center" wrapText="1"/>
    </xf>
    <xf numFmtId="0" fontId="60" fillId="0" borderId="46" xfId="0" applyFont="1" applyFill="1" applyBorder="1" applyAlignment="1">
      <alignment wrapText="1"/>
    </xf>
    <xf numFmtId="0" fontId="61" fillId="0" borderId="46" xfId="0" applyFont="1" applyFill="1" applyBorder="1" applyAlignment="1"/>
    <xf numFmtId="172" fontId="61" fillId="0" borderId="46" xfId="0" applyNumberFormat="1" applyFont="1" applyFill="1" applyBorder="1"/>
    <xf numFmtId="172" fontId="0" fillId="0" borderId="46" xfId="0" applyNumberFormat="1" applyFill="1" applyBorder="1"/>
    <xf numFmtId="0" fontId="60" fillId="0" borderId="46" xfId="5" applyNumberFormat="1" applyFont="1" applyFill="1" applyBorder="1" applyAlignment="1">
      <alignment horizontal="center" wrapText="1"/>
    </xf>
    <xf numFmtId="49" fontId="59" fillId="0" borderId="46" xfId="0" applyNumberFormat="1" applyFont="1" applyFill="1" applyBorder="1" applyAlignment="1">
      <alignment wrapText="1"/>
    </xf>
    <xf numFmtId="0" fontId="55" fillId="0" borderId="35" xfId="0" applyFont="1" applyFill="1" applyBorder="1"/>
    <xf numFmtId="172" fontId="0" fillId="0" borderId="0" xfId="0" applyNumberFormat="1"/>
    <xf numFmtId="0" fontId="63" fillId="0" borderId="46" xfId="0" applyFont="1" applyFill="1" applyBorder="1" applyAlignment="1">
      <alignment wrapText="1"/>
    </xf>
    <xf numFmtId="0" fontId="63" fillId="0" borderId="46" xfId="0" applyFont="1" applyBorder="1"/>
    <xf numFmtId="0" fontId="63" fillId="0" borderId="0" xfId="0" applyFont="1"/>
    <xf numFmtId="0" fontId="55" fillId="0" borderId="46" xfId="0" applyFont="1" applyBorder="1"/>
    <xf numFmtId="0" fontId="55" fillId="0" borderId="46" xfId="0" applyFont="1" applyFill="1" applyBorder="1" applyAlignment="1">
      <alignment wrapText="1"/>
    </xf>
    <xf numFmtId="0" fontId="55" fillId="0" borderId="51" xfId="0" applyFont="1" applyFill="1" applyBorder="1" applyAlignment="1">
      <alignment horizontal="center" vertical="center"/>
    </xf>
    <xf numFmtId="0" fontId="55" fillId="0" borderId="53" xfId="0" applyFont="1" applyFill="1" applyBorder="1"/>
    <xf numFmtId="0" fontId="64" fillId="0" borderId="46" xfId="0" applyFont="1" applyFill="1" applyBorder="1" applyAlignment="1">
      <alignment wrapText="1"/>
    </xf>
    <xf numFmtId="0" fontId="55" fillId="0" borderId="53" xfId="0" applyFont="1" applyFill="1" applyBorder="1" applyAlignment="1">
      <alignment horizontal="center"/>
    </xf>
    <xf numFmtId="0" fontId="55" fillId="0" borderId="54" xfId="0" applyFont="1" applyFill="1" applyBorder="1" applyAlignment="1">
      <alignment horizontal="center"/>
    </xf>
    <xf numFmtId="0" fontId="55" fillId="0" borderId="51" xfId="0" applyFont="1" applyFill="1" applyBorder="1"/>
    <xf numFmtId="0" fontId="0" fillId="0" borderId="53" xfId="0" applyFill="1" applyBorder="1"/>
    <xf numFmtId="0" fontId="0" fillId="0" borderId="53" xfId="0" applyNumberFormat="1" applyFill="1" applyBorder="1"/>
    <xf numFmtId="0" fontId="0" fillId="0" borderId="54" xfId="0" applyFill="1" applyBorder="1"/>
    <xf numFmtId="0" fontId="55" fillId="0" borderId="37" xfId="0" applyFont="1" applyFill="1" applyBorder="1" applyAlignment="1">
      <alignment wrapText="1"/>
    </xf>
    <xf numFmtId="0" fontId="54" fillId="0" borderId="60" xfId="0" applyFont="1" applyFill="1" applyBorder="1" applyAlignment="1">
      <alignment vertical="center"/>
    </xf>
    <xf numFmtId="0" fontId="55" fillId="0" borderId="61" xfId="0" applyFont="1" applyFill="1" applyBorder="1"/>
    <xf numFmtId="0" fontId="61" fillId="0" borderId="61" xfId="0" applyFont="1" applyFill="1" applyBorder="1" applyAlignment="1">
      <alignment wrapText="1"/>
    </xf>
    <xf numFmtId="0" fontId="55" fillId="0" borderId="61" xfId="0" applyFont="1" applyFill="1" applyBorder="1" applyAlignment="1">
      <alignment horizontal="center"/>
    </xf>
    <xf numFmtId="0" fontId="55" fillId="0" borderId="62" xfId="0" applyFont="1" applyFill="1" applyBorder="1" applyAlignment="1">
      <alignment horizontal="center"/>
    </xf>
    <xf numFmtId="0" fontId="55" fillId="0" borderId="60" xfId="0" applyFont="1" applyFill="1" applyBorder="1"/>
    <xf numFmtId="172" fontId="61" fillId="0" borderId="61" xfId="0" applyNumberFormat="1" applyFont="1" applyFill="1" applyBorder="1"/>
    <xf numFmtId="0" fontId="0" fillId="0" borderId="61" xfId="0" applyFill="1" applyBorder="1"/>
    <xf numFmtId="0" fontId="0" fillId="0" borderId="61" xfId="0" applyNumberFormat="1" applyFill="1" applyBorder="1"/>
    <xf numFmtId="0" fontId="0" fillId="0" borderId="62" xfId="0" applyFill="1" applyBorder="1"/>
    <xf numFmtId="0" fontId="54" fillId="0" borderId="0" xfId="0" applyFont="1" applyFill="1" applyBorder="1" applyAlignment="1">
      <alignment vertical="center"/>
    </xf>
    <xf numFmtId="0" fontId="55" fillId="0" borderId="0" xfId="0" applyFont="1" applyFill="1" applyBorder="1"/>
    <xf numFmtId="0" fontId="55" fillId="0" borderId="0" xfId="0" applyFont="1" applyFill="1" applyBorder="1" applyAlignment="1">
      <alignment wrapText="1"/>
    </xf>
    <xf numFmtId="0" fontId="55" fillId="0" borderId="0" xfId="0" applyFont="1" applyFill="1" applyBorder="1" applyAlignment="1">
      <alignment horizontal="center"/>
    </xf>
    <xf numFmtId="0" fontId="0" fillId="0" borderId="0" xfId="0" applyFill="1" applyBorder="1"/>
    <xf numFmtId="0" fontId="0" fillId="0" borderId="0" xfId="0" applyNumberFormat="1" applyFill="1" applyBorder="1"/>
    <xf numFmtId="0" fontId="0" fillId="0" borderId="0" xfId="0" applyFill="1"/>
    <xf numFmtId="0" fontId="55" fillId="0" borderId="55" xfId="0" applyFont="1" applyFill="1" applyBorder="1" applyAlignment="1">
      <alignment horizontal="left" vertical="center"/>
    </xf>
    <xf numFmtId="0" fontId="55" fillId="0" borderId="56" xfId="0" applyFont="1" applyFill="1" applyBorder="1" applyAlignment="1">
      <alignment horizontal="left" vertical="center"/>
    </xf>
    <xf numFmtId="0" fontId="65" fillId="0" borderId="56" xfId="0" applyFont="1" applyFill="1" applyBorder="1" applyAlignment="1"/>
    <xf numFmtId="172" fontId="55" fillId="0" borderId="56" xfId="0" applyNumberFormat="1" applyFont="1" applyFill="1" applyBorder="1"/>
    <xf numFmtId="172" fontId="61" fillId="0" borderId="56" xfId="0" applyNumberFormat="1" applyFont="1" applyFill="1" applyBorder="1"/>
    <xf numFmtId="0" fontId="55" fillId="0" borderId="57" xfId="0" applyFont="1" applyFill="1" applyBorder="1"/>
    <xf numFmtId="0" fontId="55" fillId="0" borderId="43" xfId="0" applyFont="1" applyFill="1" applyBorder="1" applyAlignment="1">
      <alignment horizontal="left" vertical="center"/>
    </xf>
    <xf numFmtId="0" fontId="55" fillId="0" borderId="46" xfId="0" applyFont="1" applyFill="1" applyBorder="1" applyAlignment="1">
      <alignment horizontal="left" vertical="center"/>
    </xf>
    <xf numFmtId="0" fontId="65" fillId="0" borderId="46" xfId="0" applyFont="1" applyFill="1" applyBorder="1" applyAlignment="1"/>
    <xf numFmtId="172" fontId="61" fillId="0" borderId="44" xfId="0" applyNumberFormat="1" applyFont="1" applyFill="1" applyBorder="1"/>
    <xf numFmtId="0" fontId="55" fillId="0" borderId="60" xfId="0" applyFont="1" applyFill="1" applyBorder="1" applyAlignment="1">
      <alignment horizontal="left" vertical="center"/>
    </xf>
    <xf numFmtId="0" fontId="55" fillId="0" borderId="61" xfId="0" applyFont="1" applyFill="1" applyBorder="1" applyAlignment="1">
      <alignment horizontal="left" vertical="center"/>
    </xf>
    <xf numFmtId="0" fontId="55" fillId="0" borderId="61" xfId="0" applyFont="1" applyFill="1" applyBorder="1" applyAlignment="1"/>
    <xf numFmtId="172" fontId="55" fillId="0" borderId="61" xfId="0" applyNumberFormat="1" applyFont="1" applyFill="1" applyBorder="1"/>
    <xf numFmtId="0" fontId="55" fillId="0" borderId="62" xfId="0" applyFont="1" applyFill="1" applyBorder="1"/>
    <xf numFmtId="0" fontId="55" fillId="0" borderId="0" xfId="0" applyFont="1" applyAlignment="1">
      <alignment horizontal="left" vertical="center"/>
    </xf>
    <xf numFmtId="0" fontId="55" fillId="0" borderId="0" xfId="0" applyFont="1" applyAlignment="1"/>
    <xf numFmtId="0" fontId="55" fillId="0" borderId="0" xfId="0" applyFont="1" applyAlignment="1">
      <alignment horizontal="center"/>
    </xf>
    <xf numFmtId="0" fontId="67" fillId="0" borderId="0" xfId="0" applyFont="1"/>
    <xf numFmtId="0" fontId="68" fillId="0" borderId="0" xfId="0" applyFont="1"/>
    <xf numFmtId="0" fontId="68" fillId="0" borderId="46" xfId="0" applyFont="1" applyBorder="1" applyAlignment="1">
      <alignment vertical="center"/>
    </xf>
    <xf numFmtId="0" fontId="68" fillId="0" borderId="46" xfId="0" applyFont="1" applyBorder="1" applyAlignment="1">
      <alignment horizontal="left" vertical="center"/>
    </xf>
    <xf numFmtId="0" fontId="68" fillId="7" borderId="46" xfId="0" applyFont="1" applyFill="1" applyBorder="1" applyAlignment="1">
      <alignment vertical="center"/>
    </xf>
    <xf numFmtId="0" fontId="68" fillId="7" borderId="46" xfId="0" applyFont="1" applyFill="1" applyBorder="1" applyAlignment="1">
      <alignment horizontal="left" vertical="center"/>
    </xf>
    <xf numFmtId="49" fontId="68" fillId="0" borderId="0" xfId="0" applyNumberFormat="1" applyFont="1"/>
    <xf numFmtId="0" fontId="68" fillId="0" borderId="0" xfId="0" applyFont="1" applyAlignment="1">
      <alignment horizontal="center"/>
    </xf>
    <xf numFmtId="0" fontId="68" fillId="8" borderId="46" xfId="0" applyFont="1" applyFill="1" applyBorder="1"/>
    <xf numFmtId="49" fontId="68" fillId="8" borderId="46" xfId="0" applyNumberFormat="1" applyFont="1" applyFill="1" applyBorder="1"/>
    <xf numFmtId="0" fontId="68" fillId="8" borderId="46" xfId="0" applyFont="1" applyFill="1" applyBorder="1" applyAlignment="1">
      <alignment horizontal="center"/>
    </xf>
    <xf numFmtId="0" fontId="68" fillId="8" borderId="44" xfId="0" applyFont="1" applyFill="1" applyBorder="1"/>
    <xf numFmtId="0" fontId="67" fillId="8" borderId="46" xfId="0" applyFont="1" applyFill="1" applyBorder="1" applyAlignment="1">
      <alignment wrapText="1"/>
    </xf>
    <xf numFmtId="0" fontId="68" fillId="8" borderId="46" xfId="0" applyFont="1" applyFill="1" applyBorder="1" applyAlignment="1">
      <alignment wrapText="1"/>
    </xf>
    <xf numFmtId="0" fontId="68" fillId="0" borderId="0" xfId="0" applyFont="1" applyAlignment="1">
      <alignment vertical="top"/>
    </xf>
    <xf numFmtId="49" fontId="68" fillId="0" borderId="0" xfId="0" applyNumberFormat="1" applyFont="1" applyAlignment="1">
      <alignment vertical="top"/>
    </xf>
    <xf numFmtId="0" fontId="68" fillId="0" borderId="0" xfId="0" applyFont="1" applyAlignment="1">
      <alignment horizontal="center" vertical="top"/>
    </xf>
    <xf numFmtId="166" fontId="68" fillId="0" borderId="0" xfId="0" applyNumberFormat="1" applyFont="1" applyAlignment="1">
      <alignment vertical="top"/>
    </xf>
    <xf numFmtId="4" fontId="68" fillId="0" borderId="0" xfId="0" applyNumberFormat="1" applyFont="1" applyAlignment="1">
      <alignment vertical="top"/>
    </xf>
    <xf numFmtId="4" fontId="67" fillId="0" borderId="0" xfId="0" applyNumberFormat="1" applyFont="1" applyAlignment="1">
      <alignment vertical="top"/>
    </xf>
    <xf numFmtId="0" fontId="69" fillId="9" borderId="64" xfId="0" applyFont="1" applyFill="1" applyBorder="1" applyAlignment="1">
      <alignment vertical="top"/>
    </xf>
    <xf numFmtId="49" fontId="69" fillId="9" borderId="65" xfId="0" applyNumberFormat="1" applyFont="1" applyFill="1" applyBorder="1" applyAlignment="1">
      <alignment vertical="top"/>
    </xf>
    <xf numFmtId="49" fontId="69" fillId="9" borderId="65" xfId="0" applyNumberFormat="1" applyFont="1" applyFill="1" applyBorder="1" applyAlignment="1">
      <alignment horizontal="left" vertical="top" wrapText="1"/>
    </xf>
    <xf numFmtId="0" fontId="69" fillId="9" borderId="65" xfId="0" applyFont="1" applyFill="1" applyBorder="1" applyAlignment="1">
      <alignment horizontal="center" vertical="top" shrinkToFit="1"/>
    </xf>
    <xf numFmtId="167" fontId="69" fillId="9" borderId="65" xfId="0" applyNumberFormat="1" applyFont="1" applyFill="1" applyBorder="1" applyAlignment="1">
      <alignment vertical="top" shrinkToFit="1"/>
    </xf>
    <xf numFmtId="4" fontId="69" fillId="9" borderId="65" xfId="0" applyNumberFormat="1" applyFont="1" applyFill="1" applyBorder="1" applyAlignment="1">
      <alignment vertical="top" shrinkToFit="1"/>
    </xf>
    <xf numFmtId="4" fontId="69" fillId="9" borderId="52" xfId="0" applyNumberFormat="1" applyFont="1" applyFill="1" applyBorder="1" applyAlignment="1">
      <alignment vertical="top" shrinkToFit="1"/>
    </xf>
    <xf numFmtId="4" fontId="69" fillId="7" borderId="0" xfId="0" applyNumberFormat="1" applyFont="1" applyFill="1" applyBorder="1" applyAlignment="1">
      <alignment vertical="top" shrinkToFit="1"/>
    </xf>
    <xf numFmtId="0" fontId="70" fillId="0" borderId="0" xfId="0" applyNumberFormat="1" applyFont="1"/>
    <xf numFmtId="0" fontId="70" fillId="0" borderId="0" xfId="0" applyFont="1"/>
    <xf numFmtId="0" fontId="68" fillId="0" borderId="66" xfId="0" applyFont="1" applyBorder="1" applyAlignment="1">
      <alignment vertical="top"/>
    </xf>
    <xf numFmtId="49" fontId="68" fillId="0" borderId="67" xfId="0" applyNumberFormat="1" applyFont="1" applyBorder="1" applyAlignment="1">
      <alignment vertical="top"/>
    </xf>
    <xf numFmtId="49" fontId="68" fillId="0" borderId="67" xfId="0" applyNumberFormat="1" applyFont="1" applyBorder="1" applyAlignment="1">
      <alignment horizontal="left" vertical="top" wrapText="1"/>
    </xf>
    <xf numFmtId="0" fontId="68" fillId="0" borderId="67" xfId="0" applyFont="1" applyBorder="1" applyAlignment="1">
      <alignment horizontal="center" vertical="top" shrinkToFit="1"/>
    </xf>
    <xf numFmtId="167" fontId="68" fillId="0" borderId="67" xfId="0" applyNumberFormat="1" applyFont="1" applyFill="1" applyBorder="1" applyAlignment="1">
      <alignment vertical="top" shrinkToFit="1"/>
    </xf>
    <xf numFmtId="4" fontId="68" fillId="0" borderId="67" xfId="0" applyNumberFormat="1" applyFont="1" applyBorder="1" applyAlignment="1">
      <alignment vertical="top" shrinkToFit="1"/>
    </xf>
    <xf numFmtId="4" fontId="68" fillId="7" borderId="67" xfId="0" applyNumberFormat="1" applyFont="1" applyFill="1" applyBorder="1" applyAlignment="1">
      <alignment vertical="top" shrinkToFit="1"/>
    </xf>
    <xf numFmtId="4" fontId="68" fillId="0" borderId="68" xfId="0" applyNumberFormat="1" applyFont="1" applyBorder="1" applyAlignment="1">
      <alignment vertical="top" shrinkToFit="1"/>
    </xf>
    <xf numFmtId="4" fontId="68" fillId="0" borderId="0" xfId="0" applyNumberFormat="1" applyFont="1" applyBorder="1" applyAlignment="1">
      <alignment vertical="top" shrinkToFit="1"/>
    </xf>
    <xf numFmtId="49" fontId="68" fillId="0" borderId="67" xfId="0" applyNumberFormat="1" applyFont="1" applyFill="1" applyBorder="1" applyAlignment="1">
      <alignment horizontal="left" vertical="top" wrapText="1"/>
    </xf>
    <xf numFmtId="0" fontId="69" fillId="7" borderId="64" xfId="0" applyFont="1" applyFill="1" applyBorder="1" applyAlignment="1">
      <alignment vertical="top"/>
    </xf>
    <xf numFmtId="49" fontId="69" fillId="7" borderId="65" xfId="0" applyNumberFormat="1" applyFont="1" applyFill="1" applyBorder="1" applyAlignment="1">
      <alignment vertical="top"/>
    </xf>
    <xf numFmtId="49" fontId="69" fillId="7" borderId="65" xfId="0" applyNumberFormat="1" applyFont="1" applyFill="1" applyBorder="1" applyAlignment="1">
      <alignment horizontal="left" vertical="top" wrapText="1"/>
    </xf>
    <xf numFmtId="0" fontId="69" fillId="7" borderId="65" xfId="0" applyFont="1" applyFill="1" applyBorder="1" applyAlignment="1">
      <alignment horizontal="center" vertical="center" shrinkToFit="1"/>
    </xf>
    <xf numFmtId="166" fontId="69" fillId="7" borderId="65" xfId="0" applyNumberFormat="1" applyFont="1" applyFill="1" applyBorder="1" applyAlignment="1">
      <alignment vertical="center" shrinkToFit="1"/>
    </xf>
    <xf numFmtId="4" fontId="69" fillId="7" borderId="65" xfId="0" applyNumberFormat="1" applyFont="1" applyFill="1" applyBorder="1" applyAlignment="1">
      <alignment vertical="center" shrinkToFit="1"/>
    </xf>
    <xf numFmtId="4" fontId="71" fillId="7" borderId="65" xfId="0" applyNumberFormat="1" applyFont="1" applyFill="1" applyBorder="1" applyAlignment="1">
      <alignment vertical="center" shrinkToFit="1"/>
    </xf>
    <xf numFmtId="4" fontId="69" fillId="7" borderId="52" xfId="0" applyNumberFormat="1" applyFont="1" applyFill="1" applyBorder="1" applyAlignment="1">
      <alignment vertical="center" shrinkToFit="1"/>
    </xf>
    <xf numFmtId="167" fontId="68" fillId="0" borderId="67" xfId="0" applyNumberFormat="1" applyFont="1" applyBorder="1" applyAlignment="1">
      <alignment vertical="top" shrinkToFit="1"/>
    </xf>
    <xf numFmtId="4" fontId="68" fillId="0" borderId="67" xfId="0" applyNumberFormat="1" applyFont="1" applyBorder="1" applyAlignment="1">
      <alignment vertical="center" shrinkToFit="1"/>
    </xf>
    <xf numFmtId="4" fontId="68" fillId="0" borderId="0" xfId="0" applyNumberFormat="1" applyFont="1" applyBorder="1" applyAlignment="1">
      <alignment horizontal="right" vertical="center" shrinkToFit="1"/>
    </xf>
    <xf numFmtId="0" fontId="68" fillId="0" borderId="67" xfId="0" applyFont="1" applyBorder="1" applyAlignment="1">
      <alignment horizontal="center" vertical="center" shrinkToFit="1"/>
    </xf>
    <xf numFmtId="4" fontId="67" fillId="7" borderId="67" xfId="0" applyNumberFormat="1" applyFont="1" applyFill="1" applyBorder="1" applyAlignment="1">
      <alignment vertical="center" shrinkToFit="1"/>
    </xf>
    <xf numFmtId="4" fontId="67" fillId="0" borderId="67" xfId="0" applyNumberFormat="1" applyFont="1" applyBorder="1" applyAlignment="1">
      <alignment vertical="center" shrinkToFit="1"/>
    </xf>
    <xf numFmtId="4" fontId="68" fillId="7" borderId="67" xfId="0" applyNumberFormat="1" applyFont="1" applyFill="1" applyBorder="1" applyAlignment="1">
      <alignment vertical="center" shrinkToFit="1"/>
    </xf>
    <xf numFmtId="4" fontId="68" fillId="0" borderId="68" xfId="0" applyNumberFormat="1" applyFont="1" applyBorder="1" applyAlignment="1">
      <alignment vertical="center" shrinkToFit="1"/>
    </xf>
    <xf numFmtId="0" fontId="68" fillId="0" borderId="69" xfId="0" applyFont="1" applyBorder="1" applyAlignment="1">
      <alignment vertical="top"/>
    </xf>
    <xf numFmtId="49" fontId="68" fillId="0" borderId="70" xfId="0" applyNumberFormat="1" applyFont="1" applyBorder="1" applyAlignment="1">
      <alignment vertical="top"/>
    </xf>
    <xf numFmtId="49" fontId="68" fillId="0" borderId="70" xfId="0" applyNumberFormat="1" applyFont="1" applyBorder="1" applyAlignment="1">
      <alignment horizontal="left" vertical="top" wrapText="1"/>
    </xf>
    <xf numFmtId="0" fontId="68" fillId="0" borderId="70" xfId="0" applyFont="1" applyBorder="1" applyAlignment="1">
      <alignment horizontal="center" vertical="center" shrinkToFit="1"/>
    </xf>
    <xf numFmtId="4" fontId="68" fillId="0" borderId="70" xfId="0" applyNumberFormat="1" applyFont="1" applyBorder="1" applyAlignment="1">
      <alignment vertical="center" shrinkToFit="1"/>
    </xf>
    <xf numFmtId="4" fontId="67" fillId="7" borderId="70" xfId="0" applyNumberFormat="1" applyFont="1" applyFill="1" applyBorder="1" applyAlignment="1">
      <alignment vertical="center" shrinkToFit="1"/>
    </xf>
    <xf numFmtId="4" fontId="67" fillId="0" borderId="70" xfId="0" applyNumberFormat="1" applyFont="1" applyBorder="1" applyAlignment="1">
      <alignment vertical="center" shrinkToFit="1"/>
    </xf>
    <xf numFmtId="4" fontId="68" fillId="7" borderId="70" xfId="0" applyNumberFormat="1" applyFont="1" applyFill="1" applyBorder="1" applyAlignment="1">
      <alignment vertical="center" shrinkToFit="1"/>
    </xf>
    <xf numFmtId="4" fontId="68" fillId="0" borderId="71" xfId="0" applyNumberFormat="1" applyFont="1" applyBorder="1" applyAlignment="1">
      <alignment vertical="center" shrinkToFit="1"/>
    </xf>
    <xf numFmtId="173" fontId="68" fillId="0" borderId="0" xfId="2" applyNumberFormat="1" applyFont="1"/>
    <xf numFmtId="174" fontId="68" fillId="0" borderId="0" xfId="3" applyNumberFormat="1" applyFont="1" applyAlignment="1">
      <alignment horizontal="center"/>
    </xf>
    <xf numFmtId="167" fontId="68" fillId="0" borderId="70" xfId="0" applyNumberFormat="1" applyFont="1" applyBorder="1" applyAlignment="1">
      <alignment vertical="top" shrinkToFit="1"/>
    </xf>
    <xf numFmtId="4" fontId="68" fillId="0" borderId="0" xfId="0" applyNumberFormat="1" applyFont="1"/>
    <xf numFmtId="49" fontId="68" fillId="0" borderId="0" xfId="0" applyNumberFormat="1" applyFont="1" applyAlignment="1">
      <alignment horizontal="left" vertical="top" wrapText="1"/>
    </xf>
    <xf numFmtId="4" fontId="69" fillId="7" borderId="45" xfId="0" applyNumberFormat="1" applyFont="1" applyFill="1" applyBorder="1"/>
    <xf numFmtId="0" fontId="68" fillId="0" borderId="0" xfId="0" applyFont="1" applyAlignment="1" applyProtection="1">
      <alignment horizontal="center" vertical="top"/>
    </xf>
    <xf numFmtId="0" fontId="68" fillId="0" borderId="0" xfId="0" applyFont="1" applyAlignment="1" applyProtection="1">
      <alignment vertical="top"/>
    </xf>
    <xf numFmtId="0" fontId="72" fillId="0" borderId="0" xfId="0" applyFont="1"/>
    <xf numFmtId="0" fontId="73" fillId="0" borderId="0" xfId="0" applyFont="1" applyFill="1" applyAlignment="1">
      <alignment horizontal="center"/>
    </xf>
    <xf numFmtId="0" fontId="72" fillId="0" borderId="0" xfId="0" applyFont="1" applyAlignment="1">
      <alignment horizontal="center"/>
    </xf>
    <xf numFmtId="0" fontId="76" fillId="0" borderId="0" xfId="0" applyFont="1"/>
    <xf numFmtId="0" fontId="77" fillId="0" borderId="0" xfId="0" applyFont="1"/>
    <xf numFmtId="0" fontId="73" fillId="0" borderId="0" xfId="0" applyFont="1"/>
    <xf numFmtId="49" fontId="72" fillId="0" borderId="0" xfId="0" applyNumberFormat="1" applyFont="1" applyAlignment="1" applyProtection="1">
      <alignment vertical="top" wrapText="1"/>
    </xf>
    <xf numFmtId="0" fontId="72" fillId="0" borderId="0" xfId="0" applyFont="1" applyAlignment="1" applyProtection="1"/>
    <xf numFmtId="0" fontId="72" fillId="0" borderId="0" xfId="0" applyFont="1" applyAlignment="1"/>
    <xf numFmtId="49" fontId="79" fillId="0" borderId="0" xfId="0" applyNumberFormat="1" applyFont="1" applyAlignment="1" applyProtection="1">
      <alignment vertical="top" wrapText="1"/>
    </xf>
    <xf numFmtId="49" fontId="72" fillId="0" borderId="75" xfId="0" applyNumberFormat="1" applyFont="1" applyBorder="1"/>
    <xf numFmtId="49" fontId="72" fillId="0" borderId="75" xfId="0" applyNumberFormat="1" applyFont="1" applyBorder="1" applyAlignment="1">
      <alignment horizontal="center" wrapText="1"/>
    </xf>
    <xf numFmtId="49" fontId="72" fillId="0" borderId="75" xfId="0" applyNumberFormat="1" applyFont="1" applyBorder="1" applyAlignment="1" applyProtection="1">
      <alignment wrapText="1"/>
    </xf>
    <xf numFmtId="3" fontId="72" fillId="0" borderId="75" xfId="0" applyNumberFormat="1" applyFont="1" applyBorder="1" applyAlignment="1" applyProtection="1">
      <alignment horizontal="center" wrapText="1"/>
    </xf>
    <xf numFmtId="4" fontId="72" fillId="0" borderId="75" xfId="0" applyNumberFormat="1" applyFont="1" applyBorder="1" applyAlignment="1" applyProtection="1">
      <alignment horizontal="center"/>
    </xf>
    <xf numFmtId="4" fontId="72" fillId="0" borderId="75" xfId="0" applyNumberFormat="1" applyFont="1" applyBorder="1" applyAlignment="1" applyProtection="1">
      <alignment horizontal="center" wrapText="1"/>
    </xf>
    <xf numFmtId="4" fontId="72" fillId="0" borderId="75" xfId="0" applyNumberFormat="1" applyFont="1" applyFill="1" applyBorder="1" applyAlignment="1" applyProtection="1">
      <alignment horizontal="center" wrapText="1"/>
    </xf>
    <xf numFmtId="4" fontId="78" fillId="0" borderId="75" xfId="0" applyNumberFormat="1" applyFont="1" applyBorder="1" applyAlignment="1" applyProtection="1">
      <alignment horizontal="center" wrapText="1"/>
    </xf>
    <xf numFmtId="49" fontId="80" fillId="0" borderId="0" xfId="0" applyNumberFormat="1" applyFont="1" applyBorder="1"/>
    <xf numFmtId="49" fontId="80" fillId="0" borderId="0" xfId="0" applyNumberFormat="1" applyFont="1" applyBorder="1" applyAlignment="1" applyProtection="1">
      <alignment vertical="top" wrapText="1"/>
    </xf>
    <xf numFmtId="3" fontId="81" fillId="0" borderId="0" xfId="0" applyNumberFormat="1" applyFont="1" applyBorder="1" applyAlignment="1" applyProtection="1">
      <alignment horizontal="center"/>
    </xf>
    <xf numFmtId="4" fontId="81" fillId="0" borderId="0" xfId="0" applyNumberFormat="1" applyFont="1" applyBorder="1" applyAlignment="1" applyProtection="1">
      <alignment horizontal="center"/>
    </xf>
    <xf numFmtId="4" fontId="81" fillId="0" borderId="0" xfId="0" applyNumberFormat="1" applyFont="1" applyBorder="1" applyAlignment="1" applyProtection="1">
      <alignment horizontal="right"/>
    </xf>
    <xf numFmtId="0" fontId="81" fillId="0" borderId="52" xfId="0" applyFont="1" applyBorder="1" applyProtection="1"/>
    <xf numFmtId="4" fontId="81" fillId="0" borderId="65" xfId="0" applyNumberFormat="1" applyFont="1" applyBorder="1" applyAlignment="1" applyProtection="1">
      <alignment horizontal="right"/>
    </xf>
    <xf numFmtId="4" fontId="72" fillId="0" borderId="0" xfId="0" applyNumberFormat="1" applyFont="1" applyBorder="1" applyAlignment="1" applyProtection="1">
      <alignment horizontal="right"/>
    </xf>
    <xf numFmtId="49" fontId="78" fillId="0" borderId="46" xfId="0" applyNumberFormat="1" applyFont="1" applyFill="1" applyBorder="1"/>
    <xf numFmtId="0" fontId="78" fillId="0" borderId="46" xfId="0" applyFont="1" applyFill="1" applyBorder="1"/>
    <xf numFmtId="3" fontId="79" fillId="0" borderId="75" xfId="0" applyNumberFormat="1" applyFont="1" applyFill="1" applyBorder="1" applyAlignment="1" applyProtection="1"/>
    <xf numFmtId="0" fontId="72" fillId="0" borderId="75" xfId="0" applyNumberFormat="1" applyFont="1" applyBorder="1" applyAlignment="1" applyProtection="1">
      <alignment horizontal="right"/>
    </xf>
    <xf numFmtId="3" fontId="79" fillId="0" borderId="75" xfId="0" applyNumberFormat="1" applyFont="1" applyFill="1" applyBorder="1" applyProtection="1">
      <protection locked="0"/>
    </xf>
    <xf numFmtId="3" fontId="79" fillId="0" borderId="75" xfId="0" applyNumberFormat="1" applyFont="1" applyFill="1" applyBorder="1" applyProtection="1"/>
    <xf numFmtId="3" fontId="81" fillId="0" borderId="36" xfId="0" applyNumberFormat="1" applyFont="1" applyFill="1" applyBorder="1" applyProtection="1"/>
    <xf numFmtId="3" fontId="78" fillId="0" borderId="46" xfId="0" applyNumberFormat="1" applyFont="1" applyFill="1" applyBorder="1" applyProtection="1"/>
    <xf numFmtId="49" fontId="72" fillId="0" borderId="76" xfId="0" applyNumberFormat="1" applyFont="1" applyBorder="1" applyAlignment="1">
      <alignment vertical="center"/>
    </xf>
    <xf numFmtId="49" fontId="72" fillId="0" borderId="76" xfId="0" applyNumberFormat="1" applyFont="1" applyBorder="1" applyAlignment="1">
      <alignment horizontal="center" vertical="center"/>
    </xf>
    <xf numFmtId="0" fontId="72" fillId="0" borderId="76" xfId="0" applyFont="1" applyBorder="1" applyAlignment="1">
      <alignment horizontal="justify" vertical="center" wrapText="1"/>
    </xf>
    <xf numFmtId="0" fontId="72" fillId="0" borderId="76" xfId="0" applyFont="1" applyBorder="1" applyAlignment="1" applyProtection="1">
      <alignment horizontal="center" vertical="center" wrapText="1"/>
    </xf>
    <xf numFmtId="2" fontId="72" fillId="0" borderId="76" xfId="0" applyNumberFormat="1" applyFont="1" applyBorder="1" applyAlignment="1" applyProtection="1">
      <alignment horizontal="right" vertical="center"/>
    </xf>
    <xf numFmtId="176" fontId="72" fillId="11" borderId="76" xfId="0" applyNumberFormat="1" applyFont="1" applyFill="1" applyBorder="1" applyAlignment="1" applyProtection="1">
      <alignment vertical="center"/>
      <protection locked="0"/>
    </xf>
    <xf numFmtId="176" fontId="72" fillId="0" borderId="76" xfId="0" applyNumberFormat="1" applyFont="1" applyBorder="1" applyAlignment="1" applyProtection="1">
      <alignment vertical="center"/>
    </xf>
    <xf numFmtId="176" fontId="78" fillId="12" borderId="77" xfId="0" applyNumberFormat="1" applyFont="1" applyFill="1" applyBorder="1" applyAlignment="1" applyProtection="1">
      <alignment vertical="center"/>
    </xf>
    <xf numFmtId="176" fontId="78" fillId="0" borderId="76" xfId="0" applyNumberFormat="1" applyFont="1" applyFill="1" applyBorder="1" applyAlignment="1" applyProtection="1">
      <alignment vertical="center"/>
    </xf>
    <xf numFmtId="3" fontId="72" fillId="0" borderId="65" xfId="0" applyNumberFormat="1" applyFont="1" applyBorder="1" applyProtection="1"/>
    <xf numFmtId="3" fontId="72" fillId="0" borderId="0" xfId="0" applyNumberFormat="1" applyFont="1" applyBorder="1" applyProtection="1"/>
    <xf numFmtId="176" fontId="78" fillId="12" borderId="78" xfId="0" applyNumberFormat="1" applyFont="1" applyFill="1" applyBorder="1" applyAlignment="1" applyProtection="1">
      <alignment vertical="center"/>
    </xf>
    <xf numFmtId="176" fontId="78" fillId="0" borderId="79" xfId="0" applyNumberFormat="1" applyFont="1" applyFill="1" applyBorder="1" applyAlignment="1" applyProtection="1">
      <alignment vertical="center"/>
    </xf>
    <xf numFmtId="0" fontId="72" fillId="0" borderId="0" xfId="0" applyFont="1" applyAlignment="1">
      <alignment horizontal="justify" vertical="top" wrapText="1"/>
    </xf>
    <xf numFmtId="0" fontId="72" fillId="0" borderId="0" xfId="0" applyFont="1" applyBorder="1" applyAlignment="1" applyProtection="1">
      <alignment horizontal="center" vertical="center" wrapText="1"/>
    </xf>
    <xf numFmtId="177" fontId="83" fillId="0" borderId="0" xfId="0" applyNumberFormat="1" applyFont="1" applyBorder="1" applyAlignment="1" applyProtection="1">
      <alignment horizontal="right" vertical="center"/>
    </xf>
    <xf numFmtId="176" fontId="72" fillId="0" borderId="0" xfId="0" applyNumberFormat="1" applyFont="1" applyFill="1" applyBorder="1" applyAlignment="1" applyProtection="1">
      <alignment vertical="center"/>
      <protection locked="0"/>
    </xf>
    <xf numFmtId="176" fontId="72" fillId="0" borderId="0" xfId="0" applyNumberFormat="1" applyFont="1" applyFill="1" applyBorder="1" applyAlignment="1" applyProtection="1">
      <alignment vertical="center"/>
    </xf>
    <xf numFmtId="176" fontId="78" fillId="0" borderId="52" xfId="0" applyNumberFormat="1" applyFont="1" applyFill="1" applyBorder="1" applyAlignment="1" applyProtection="1">
      <alignment vertical="center"/>
    </xf>
    <xf numFmtId="176" fontId="78" fillId="0" borderId="65" xfId="0" applyNumberFormat="1" applyFont="1" applyFill="1" applyBorder="1" applyAlignment="1" applyProtection="1">
      <alignment vertical="center"/>
    </xf>
    <xf numFmtId="3" fontId="72" fillId="0" borderId="75" xfId="0" applyNumberFormat="1" applyFont="1" applyBorder="1" applyProtection="1"/>
    <xf numFmtId="0" fontId="83" fillId="0" borderId="75" xfId="0" applyNumberFormat="1" applyFont="1" applyBorder="1" applyAlignment="1" applyProtection="1">
      <alignment horizontal="right"/>
    </xf>
    <xf numFmtId="0" fontId="72" fillId="0" borderId="76" xfId="0" applyFont="1" applyBorder="1" applyAlignment="1">
      <alignment horizontal="justify" vertical="top" wrapText="1"/>
    </xf>
    <xf numFmtId="177" fontId="72" fillId="0" borderId="76" xfId="0" applyNumberFormat="1" applyFont="1" applyBorder="1" applyAlignment="1" applyProtection="1">
      <alignment horizontal="right" vertical="center"/>
    </xf>
    <xf numFmtId="0" fontId="83" fillId="0" borderId="0" xfId="0" applyFont="1" applyAlignment="1">
      <alignment vertical="center"/>
    </xf>
    <xf numFmtId="0" fontId="83" fillId="0" borderId="0" xfId="0" applyFont="1"/>
    <xf numFmtId="2" fontId="83" fillId="0" borderId="0" xfId="0" applyNumberFormat="1" applyFont="1" applyAlignment="1">
      <alignment vertical="center"/>
    </xf>
    <xf numFmtId="0" fontId="83" fillId="0" borderId="0" xfId="0" applyFont="1" applyBorder="1"/>
    <xf numFmtId="2" fontId="83" fillId="0" borderId="0" xfId="0" applyNumberFormat="1" applyFont="1"/>
    <xf numFmtId="0" fontId="72" fillId="0" borderId="0" xfId="0" applyFont="1" applyAlignment="1">
      <alignment vertical="center"/>
    </xf>
    <xf numFmtId="2" fontId="72" fillId="0" borderId="0" xfId="0" applyNumberFormat="1" applyFont="1"/>
    <xf numFmtId="14" fontId="2" fillId="0" borderId="0" xfId="0" applyNumberFormat="1" applyFont="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0" fontId="21" fillId="4" borderId="7" xfId="0" applyFont="1" applyFill="1" applyBorder="1" applyAlignment="1">
      <alignment horizontal="right" vertical="center"/>
    </xf>
    <xf numFmtId="0" fontId="21" fillId="4" borderId="7"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6"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53" fillId="0" borderId="46" xfId="4" applyNumberFormat="1" applyFont="1" applyBorder="1" applyAlignment="1">
      <alignment wrapText="1"/>
    </xf>
    <xf numFmtId="0" fontId="53" fillId="0" borderId="53" xfId="4" applyNumberFormat="1" applyFont="1" applyBorder="1" applyAlignment="1">
      <alignment wrapText="1"/>
    </xf>
    <xf numFmtId="0" fontId="53" fillId="0" borderId="47" xfId="4" applyFont="1" applyBorder="1" applyAlignment="1">
      <alignment wrapText="1"/>
    </xf>
    <xf numFmtId="0" fontId="53" fillId="0" borderId="54" xfId="4" applyFont="1" applyBorder="1" applyAlignment="1">
      <alignment wrapText="1"/>
    </xf>
    <xf numFmtId="172" fontId="65" fillId="0" borderId="44" xfId="0" applyNumberFormat="1" applyFont="1" applyFill="1" applyBorder="1" applyAlignment="1"/>
    <xf numFmtId="172" fontId="65" fillId="0" borderId="45" xfId="0" applyNumberFormat="1" applyFont="1" applyFill="1" applyBorder="1" applyAlignment="1"/>
    <xf numFmtId="0" fontId="51" fillId="6" borderId="26" xfId="4"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52" fillId="0" borderId="32" xfId="0" applyFont="1" applyBorder="1" applyAlignment="1">
      <alignment vertical="center" wrapText="1"/>
    </xf>
    <xf numFmtId="0" fontId="52" fillId="0" borderId="40" xfId="0" applyFont="1" applyBorder="1" applyAlignment="1">
      <alignment vertical="center" wrapText="1"/>
    </xf>
    <xf numFmtId="0" fontId="52" fillId="0" borderId="48" xfId="0" applyFont="1" applyBorder="1" applyAlignment="1">
      <alignment vertical="center" wrapText="1"/>
    </xf>
    <xf numFmtId="0" fontId="52" fillId="0" borderId="33" xfId="0" applyFont="1" applyBorder="1" applyAlignment="1">
      <alignment horizontal="center" wrapText="1"/>
    </xf>
    <xf numFmtId="0" fontId="52" fillId="0" borderId="41" xfId="0" applyFont="1" applyBorder="1" applyAlignment="1">
      <alignment horizontal="center" wrapText="1"/>
    </xf>
    <xf numFmtId="0" fontId="52" fillId="0" borderId="49" xfId="0" applyFont="1" applyBorder="1" applyAlignment="1">
      <alignment horizontal="center" wrapText="1"/>
    </xf>
    <xf numFmtId="0" fontId="52" fillId="0" borderId="34" xfId="0" applyFont="1" applyBorder="1" applyAlignment="1">
      <alignment horizontal="center" wrapText="1"/>
    </xf>
    <xf numFmtId="0" fontId="52" fillId="0" borderId="42" xfId="0" applyFont="1" applyBorder="1" applyAlignment="1">
      <alignment horizontal="center" wrapText="1"/>
    </xf>
    <xf numFmtId="0" fontId="52" fillId="0" borderId="50" xfId="0" applyFont="1" applyBorder="1" applyAlignment="1">
      <alignment horizontal="center" wrapText="1"/>
    </xf>
    <xf numFmtId="0" fontId="53" fillId="0" borderId="38" xfId="4" applyFont="1" applyBorder="1" applyAlignment="1">
      <alignment horizontal="center" vertical="center" wrapText="1"/>
    </xf>
    <xf numFmtId="0" fontId="53" fillId="0" borderId="39" xfId="4" applyFont="1" applyBorder="1" applyAlignment="1">
      <alignment horizontal="center" vertical="center" wrapText="1"/>
    </xf>
    <xf numFmtId="0" fontId="53" fillId="0" borderId="43" xfId="4" applyFont="1" applyBorder="1" applyAlignment="1">
      <alignment wrapText="1"/>
    </xf>
    <xf numFmtId="0" fontId="53" fillId="0" borderId="51" xfId="4" applyFont="1" applyBorder="1" applyAlignment="1">
      <alignment wrapText="1"/>
    </xf>
    <xf numFmtId="172" fontId="53" fillId="0" borderId="44" xfId="4" applyNumberFormat="1" applyFont="1" applyBorder="1" applyAlignment="1">
      <alignment horizontal="center" wrapText="1"/>
    </xf>
    <xf numFmtId="172" fontId="53" fillId="0" borderId="45" xfId="4" applyNumberFormat="1" applyFont="1" applyBorder="1" applyAlignment="1">
      <alignment horizontal="center" wrapText="1"/>
    </xf>
    <xf numFmtId="0" fontId="68" fillId="7" borderId="0" xfId="0" applyFont="1" applyFill="1" applyBorder="1" applyAlignment="1" applyProtection="1">
      <alignment horizontal="left" vertical="top" wrapText="1"/>
    </xf>
    <xf numFmtId="0" fontId="66" fillId="0" borderId="0" xfId="0" applyFont="1" applyAlignment="1">
      <alignment horizontal="center"/>
    </xf>
    <xf numFmtId="0" fontId="67" fillId="0" borderId="46" xfId="0" applyFont="1" applyBorder="1" applyAlignment="1">
      <alignment horizontal="left" vertical="center"/>
    </xf>
    <xf numFmtId="49" fontId="67" fillId="0" borderId="46" xfId="0" applyNumberFormat="1" applyFont="1" applyBorder="1" applyAlignment="1">
      <alignment horizontal="left" vertical="center"/>
    </xf>
    <xf numFmtId="0" fontId="67" fillId="7" borderId="44" xfId="0" applyFont="1" applyFill="1" applyBorder="1" applyAlignment="1">
      <alignment horizontal="left" vertical="center"/>
    </xf>
    <xf numFmtId="0" fontId="67" fillId="7" borderId="63" xfId="0" applyFont="1" applyFill="1" applyBorder="1" applyAlignment="1">
      <alignment horizontal="left" vertical="center"/>
    </xf>
    <xf numFmtId="0" fontId="67" fillId="7" borderId="45" xfId="0" applyFont="1" applyFill="1" applyBorder="1" applyAlignment="1">
      <alignment horizontal="left" vertical="center"/>
    </xf>
    <xf numFmtId="0" fontId="69" fillId="7" borderId="44" xfId="0" applyFont="1" applyFill="1" applyBorder="1" applyAlignment="1">
      <alignment horizontal="left"/>
    </xf>
    <xf numFmtId="0" fontId="69" fillId="7" borderId="63" xfId="0" applyFont="1" applyFill="1" applyBorder="1" applyAlignment="1">
      <alignment horizontal="left"/>
    </xf>
    <xf numFmtId="0" fontId="69" fillId="7" borderId="45" xfId="0" applyFont="1" applyFill="1" applyBorder="1" applyAlignment="1">
      <alignment horizontal="left"/>
    </xf>
    <xf numFmtId="0" fontId="68" fillId="0" borderId="0" xfId="0" applyFont="1" applyAlignment="1" applyProtection="1">
      <alignment vertical="top"/>
    </xf>
    <xf numFmtId="0" fontId="68" fillId="0" borderId="0" xfId="0" applyFont="1" applyAlignment="1" applyProtection="1">
      <alignment horizontal="left" vertical="top" wrapText="1"/>
    </xf>
    <xf numFmtId="49" fontId="78" fillId="0" borderId="44" xfId="0" applyNumberFormat="1" applyFont="1" applyBorder="1" applyAlignment="1" applyProtection="1">
      <alignment vertical="top" wrapText="1"/>
    </xf>
    <xf numFmtId="0" fontId="72" fillId="0" borderId="63" xfId="0" applyFont="1" applyBorder="1" applyAlignment="1"/>
    <xf numFmtId="0" fontId="72" fillId="0" borderId="45" xfId="0" applyFont="1" applyBorder="1" applyAlignment="1"/>
    <xf numFmtId="0" fontId="73" fillId="0" borderId="0" xfId="0" applyFont="1" applyFill="1" applyAlignment="1">
      <alignment horizontal="center"/>
    </xf>
    <xf numFmtId="0" fontId="72" fillId="0" borderId="0" xfId="0" applyFont="1" applyAlignment="1">
      <alignment horizontal="center"/>
    </xf>
    <xf numFmtId="0" fontId="74" fillId="0" borderId="0" xfId="0" applyFont="1" applyFill="1" applyAlignment="1">
      <alignment horizontal="center"/>
    </xf>
    <xf numFmtId="0" fontId="75" fillId="0" borderId="0" xfId="0" applyFont="1" applyAlignment="1">
      <alignment horizontal="center"/>
    </xf>
    <xf numFmtId="0" fontId="72" fillId="0" borderId="0" xfId="0" applyNumberFormat="1" applyFont="1" applyAlignment="1" applyProtection="1">
      <alignment vertical="top" wrapText="1"/>
    </xf>
    <xf numFmtId="0" fontId="72" fillId="0" borderId="0" xfId="0" applyFont="1" applyAlignment="1" applyProtection="1"/>
    <xf numFmtId="0" fontId="72" fillId="0" borderId="0" xfId="0" applyFont="1" applyAlignment="1"/>
    <xf numFmtId="49" fontId="72" fillId="0" borderId="0" xfId="0" applyNumberFormat="1" applyFont="1" applyAlignment="1" applyProtection="1">
      <alignment vertical="top" wrapText="1"/>
    </xf>
    <xf numFmtId="0" fontId="77" fillId="10" borderId="46" xfId="0" applyFont="1" applyFill="1" applyBorder="1" applyAlignment="1">
      <alignment horizontal="right"/>
    </xf>
    <xf numFmtId="0" fontId="72" fillId="10" borderId="46" xfId="0" applyFont="1" applyFill="1" applyBorder="1" applyAlignment="1"/>
    <xf numFmtId="0" fontId="72" fillId="10" borderId="44" xfId="0" applyFont="1" applyFill="1" applyBorder="1" applyAlignment="1"/>
    <xf numFmtId="175" fontId="77" fillId="0" borderId="72" xfId="0" applyNumberFormat="1" applyFont="1" applyBorder="1" applyAlignment="1">
      <alignment horizontal="right"/>
    </xf>
    <xf numFmtId="175" fontId="77" fillId="0" borderId="73" xfId="0" applyNumberFormat="1" applyFont="1" applyBorder="1" applyAlignment="1">
      <alignment horizontal="right"/>
    </xf>
    <xf numFmtId="175" fontId="77" fillId="0" borderId="74" xfId="0" applyNumberFormat="1" applyFont="1" applyBorder="1" applyAlignment="1">
      <alignment horizontal="right"/>
    </xf>
  </cellXfs>
  <cellStyles count="6">
    <cellStyle name="Hypertextový odkaz" xfId="1" builtinId="8"/>
    <cellStyle name="měny" xfId="2" builtinId="4"/>
    <cellStyle name="normální" xfId="0" builtinId="0" customBuiltin="1"/>
    <cellStyle name="Normální 2" xfId="5"/>
    <cellStyle name="normální_List1" xfId="4"/>
    <cellStyle name="procent" xfId="3" builtinId="5"/>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vba%2020.022%20rozpo&#269;et%20elektr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22"/>
    </sheetNames>
    <definedNames>
      <definedName name="CisloStavby" refersTo="='Stavba'!$D$2" sheetId="1"/>
      <definedName name="NazevStavby" refersTo="='Stavba'!$E$2" sheetId="1"/>
    </definedNames>
    <sheetDataSet>
      <sheetData sheetId="0"/>
      <sheetData sheetId="1">
        <row r="2">
          <cell r="D2" t="str">
            <v>0001</v>
          </cell>
          <cell r="E2" t="str">
            <v>Areál Louny</v>
          </cell>
        </row>
        <row r="3">
          <cell r="D3" t="str">
            <v>20.022</v>
          </cell>
          <cell r="E3" t="str">
            <v>Sport areál</v>
          </cell>
        </row>
        <row r="4">
          <cell r="D4" t="str">
            <v>01</v>
          </cell>
          <cell r="E4" t="str">
            <v>projektový rozpočet</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M108"/>
  <sheetViews>
    <sheetView showGridLines="0" tabSelected="1" workbookViewId="0">
      <selection activeCell="U18" sqref="U18"/>
    </sheetView>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7" t="s">
        <v>0</v>
      </c>
      <c r="AZ1" s="17" t="s">
        <v>1</v>
      </c>
      <c r="BA1" s="17" t="s">
        <v>2</v>
      </c>
      <c r="BB1" s="17" t="s">
        <v>1</v>
      </c>
      <c r="BT1" s="17" t="s">
        <v>3</v>
      </c>
      <c r="BU1" s="17" t="s">
        <v>3</v>
      </c>
      <c r="BV1" s="17" t="s">
        <v>4</v>
      </c>
    </row>
    <row r="2" spans="1:74" s="1" customFormat="1" ht="36.9" customHeight="1">
      <c r="AR2" s="517" t="s">
        <v>5</v>
      </c>
      <c r="AS2" s="518"/>
      <c r="AT2" s="518"/>
      <c r="AU2" s="518"/>
      <c r="AV2" s="518"/>
      <c r="AW2" s="518"/>
      <c r="AX2" s="518"/>
      <c r="AY2" s="518"/>
      <c r="AZ2" s="518"/>
      <c r="BA2" s="518"/>
      <c r="BB2" s="518"/>
      <c r="BC2" s="518"/>
      <c r="BD2" s="518"/>
      <c r="BE2" s="518"/>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S4" s="18" t="s">
        <v>11</v>
      </c>
    </row>
    <row r="5" spans="1:74" s="1" customFormat="1" ht="12" customHeight="1">
      <c r="B5" s="21"/>
      <c r="D5" s="24" t="s">
        <v>12</v>
      </c>
      <c r="K5" s="531" t="s">
        <v>13</v>
      </c>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R5" s="21"/>
      <c r="BS5" s="18" t="s">
        <v>6</v>
      </c>
    </row>
    <row r="6" spans="1:74" s="1" customFormat="1" ht="36.9" customHeight="1">
      <c r="B6" s="21"/>
      <c r="D6" s="26" t="s">
        <v>14</v>
      </c>
      <c r="K6" s="532" t="s">
        <v>15</v>
      </c>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R6" s="21"/>
      <c r="BS6" s="18" t="s">
        <v>6</v>
      </c>
    </row>
    <row r="7" spans="1:74" s="1" customFormat="1" ht="12" customHeight="1">
      <c r="B7" s="21"/>
      <c r="D7" s="27" t="s">
        <v>16</v>
      </c>
      <c r="K7" s="25" t="s">
        <v>1</v>
      </c>
      <c r="AK7" s="27" t="s">
        <v>17</v>
      </c>
      <c r="AN7" s="25" t="s">
        <v>1</v>
      </c>
      <c r="AR7" s="21"/>
      <c r="BS7" s="18" t="s">
        <v>6</v>
      </c>
    </row>
    <row r="8" spans="1:74" s="1" customFormat="1" ht="12" customHeight="1">
      <c r="B8" s="21"/>
      <c r="D8" s="27" t="s">
        <v>18</v>
      </c>
      <c r="K8" s="25" t="s">
        <v>19</v>
      </c>
      <c r="AK8" s="27" t="s">
        <v>20</v>
      </c>
      <c r="AN8" s="509">
        <v>44179</v>
      </c>
      <c r="AR8" s="21"/>
      <c r="BS8" s="18" t="s">
        <v>6</v>
      </c>
    </row>
    <row r="9" spans="1:74" s="1" customFormat="1" ht="14.4" customHeight="1">
      <c r="B9" s="21"/>
      <c r="AR9" s="21"/>
      <c r="BS9" s="18" t="s">
        <v>6</v>
      </c>
    </row>
    <row r="10" spans="1:74" s="1" customFormat="1" ht="12" customHeight="1">
      <c r="B10" s="21"/>
      <c r="D10" s="27" t="s">
        <v>21</v>
      </c>
      <c r="AK10" s="27" t="s">
        <v>22</v>
      </c>
      <c r="AN10" s="25" t="s">
        <v>1</v>
      </c>
      <c r="AR10" s="21"/>
      <c r="BS10" s="18" t="s">
        <v>6</v>
      </c>
    </row>
    <row r="11" spans="1:74" s="1" customFormat="1" ht="18.45" customHeight="1">
      <c r="B11" s="21"/>
      <c r="E11" s="25" t="s">
        <v>23</v>
      </c>
      <c r="AK11" s="27" t="s">
        <v>24</v>
      </c>
      <c r="AN11" s="25" t="s">
        <v>1</v>
      </c>
      <c r="AR11" s="21"/>
      <c r="BS11" s="18" t="s">
        <v>6</v>
      </c>
    </row>
    <row r="12" spans="1:74" s="1" customFormat="1" ht="6.9" customHeight="1">
      <c r="B12" s="21"/>
      <c r="AR12" s="21"/>
      <c r="BS12" s="18" t="s">
        <v>6</v>
      </c>
    </row>
    <row r="13" spans="1:74" s="1" customFormat="1" ht="12" customHeight="1">
      <c r="B13" s="21"/>
      <c r="D13" s="27" t="s">
        <v>25</v>
      </c>
      <c r="AK13" s="27" t="s">
        <v>22</v>
      </c>
      <c r="AN13" s="25" t="s">
        <v>1</v>
      </c>
      <c r="AR13" s="21"/>
      <c r="BS13" s="18" t="s">
        <v>6</v>
      </c>
    </row>
    <row r="14" spans="1:74" ht="13.2">
      <c r="B14" s="21"/>
      <c r="E14" s="25" t="s">
        <v>26</v>
      </c>
      <c r="AK14" s="27" t="s">
        <v>24</v>
      </c>
      <c r="AN14" s="25" t="s">
        <v>1</v>
      </c>
      <c r="AR14" s="21"/>
      <c r="BS14" s="18" t="s">
        <v>6</v>
      </c>
    </row>
    <row r="15" spans="1:74" s="1" customFormat="1" ht="6.9" customHeight="1">
      <c r="B15" s="21"/>
      <c r="AR15" s="21"/>
      <c r="BS15" s="18" t="s">
        <v>3</v>
      </c>
    </row>
    <row r="16" spans="1:74" s="1" customFormat="1" ht="12" customHeight="1">
      <c r="B16" s="21"/>
      <c r="D16" s="27" t="s">
        <v>27</v>
      </c>
      <c r="AK16" s="27" t="s">
        <v>22</v>
      </c>
      <c r="AN16" s="25" t="s">
        <v>1</v>
      </c>
      <c r="AR16" s="21"/>
      <c r="BS16" s="18" t="s">
        <v>3</v>
      </c>
    </row>
    <row r="17" spans="1:71" s="1" customFormat="1" ht="18.45" customHeight="1">
      <c r="B17" s="21"/>
      <c r="E17" s="25" t="s">
        <v>28</v>
      </c>
      <c r="AK17" s="27" t="s">
        <v>24</v>
      </c>
      <c r="AN17" s="25" t="s">
        <v>1</v>
      </c>
      <c r="AR17" s="21"/>
      <c r="BS17" s="18" t="s">
        <v>29</v>
      </c>
    </row>
    <row r="18" spans="1:71" s="1" customFormat="1" ht="6.9" customHeight="1">
      <c r="B18" s="21"/>
      <c r="AR18" s="21"/>
      <c r="BS18" s="18" t="s">
        <v>6</v>
      </c>
    </row>
    <row r="19" spans="1:71" s="1" customFormat="1" ht="12" customHeight="1">
      <c r="B19" s="21"/>
      <c r="D19" s="27" t="s">
        <v>30</v>
      </c>
      <c r="AK19" s="27" t="s">
        <v>22</v>
      </c>
      <c r="AN19" s="25" t="s">
        <v>1</v>
      </c>
      <c r="AR19" s="21"/>
      <c r="BS19" s="18" t="s">
        <v>6</v>
      </c>
    </row>
    <row r="20" spans="1:71" s="1" customFormat="1" ht="18.45" customHeight="1">
      <c r="B20" s="21"/>
      <c r="E20" s="25" t="s">
        <v>31</v>
      </c>
      <c r="AK20" s="27" t="s">
        <v>24</v>
      </c>
      <c r="AN20" s="25" t="s">
        <v>1</v>
      </c>
      <c r="AR20" s="21"/>
      <c r="BS20" s="18" t="s">
        <v>29</v>
      </c>
    </row>
    <row r="21" spans="1:71" s="1" customFormat="1" ht="6.9" customHeight="1">
      <c r="B21" s="21"/>
      <c r="AR21" s="21"/>
    </row>
    <row r="22" spans="1:71" s="1" customFormat="1" ht="12" customHeight="1">
      <c r="B22" s="21"/>
      <c r="D22" s="27" t="s">
        <v>32</v>
      </c>
      <c r="AR22" s="21"/>
    </row>
    <row r="23" spans="1:71" s="1" customFormat="1" ht="16.5" customHeight="1">
      <c r="B23" s="21"/>
      <c r="E23" s="533" t="s">
        <v>1</v>
      </c>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R23" s="21"/>
    </row>
    <row r="24" spans="1:71" s="1" customFormat="1" ht="6.9" customHeight="1">
      <c r="B24" s="21"/>
      <c r="AR24" s="21"/>
    </row>
    <row r="25" spans="1:71" s="1" customFormat="1" ht="6.9" customHeight="1">
      <c r="B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21"/>
    </row>
    <row r="26" spans="1:71" s="2" customFormat="1" ht="25.95" customHeight="1">
      <c r="A26" s="30"/>
      <c r="B26" s="31"/>
      <c r="C26" s="30"/>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534">
        <f>ROUND(AG94,2)</f>
        <v>0</v>
      </c>
      <c r="AL26" s="535"/>
      <c r="AM26" s="535"/>
      <c r="AN26" s="535"/>
      <c r="AO26" s="535"/>
      <c r="AP26" s="30"/>
      <c r="AQ26" s="30"/>
      <c r="AR26" s="31"/>
      <c r="BE26" s="30"/>
    </row>
    <row r="27" spans="1:71" s="2" customFormat="1" ht="6.9"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30"/>
    </row>
    <row r="28" spans="1:71" s="2" customFormat="1" ht="13.2">
      <c r="A28" s="30"/>
      <c r="B28" s="31"/>
      <c r="C28" s="30"/>
      <c r="D28" s="30"/>
      <c r="E28" s="30"/>
      <c r="F28" s="30"/>
      <c r="G28" s="30"/>
      <c r="H28" s="30"/>
      <c r="I28" s="30"/>
      <c r="J28" s="30"/>
      <c r="K28" s="30"/>
      <c r="L28" s="536" t="s">
        <v>34</v>
      </c>
      <c r="M28" s="536"/>
      <c r="N28" s="536"/>
      <c r="O28" s="536"/>
      <c r="P28" s="536"/>
      <c r="Q28" s="30"/>
      <c r="R28" s="30"/>
      <c r="S28" s="30"/>
      <c r="T28" s="30"/>
      <c r="U28" s="30"/>
      <c r="V28" s="30"/>
      <c r="W28" s="536" t="s">
        <v>35</v>
      </c>
      <c r="X28" s="536"/>
      <c r="Y28" s="536"/>
      <c r="Z28" s="536"/>
      <c r="AA28" s="536"/>
      <c r="AB28" s="536"/>
      <c r="AC28" s="536"/>
      <c r="AD28" s="536"/>
      <c r="AE28" s="536"/>
      <c r="AF28" s="30"/>
      <c r="AG28" s="30"/>
      <c r="AH28" s="30"/>
      <c r="AI28" s="30"/>
      <c r="AJ28" s="30"/>
      <c r="AK28" s="536" t="s">
        <v>36</v>
      </c>
      <c r="AL28" s="536"/>
      <c r="AM28" s="536"/>
      <c r="AN28" s="536"/>
      <c r="AO28" s="536"/>
      <c r="AP28" s="30"/>
      <c r="AQ28" s="30"/>
      <c r="AR28" s="31"/>
      <c r="BE28" s="30"/>
    </row>
    <row r="29" spans="1:71" s="3" customFormat="1" ht="14.4" customHeight="1">
      <c r="B29" s="35"/>
      <c r="D29" s="27" t="s">
        <v>37</v>
      </c>
      <c r="F29" s="27" t="s">
        <v>38</v>
      </c>
      <c r="L29" s="524">
        <v>0.21</v>
      </c>
      <c r="M29" s="525"/>
      <c r="N29" s="525"/>
      <c r="O29" s="525"/>
      <c r="P29" s="525"/>
      <c r="W29" s="526">
        <f>ROUND(AZ94, 2)</f>
        <v>0</v>
      </c>
      <c r="X29" s="525"/>
      <c r="Y29" s="525"/>
      <c r="Z29" s="525"/>
      <c r="AA29" s="525"/>
      <c r="AB29" s="525"/>
      <c r="AC29" s="525"/>
      <c r="AD29" s="525"/>
      <c r="AE29" s="525"/>
      <c r="AK29" s="526">
        <f>ROUND(AV94, 2)</f>
        <v>0</v>
      </c>
      <c r="AL29" s="525"/>
      <c r="AM29" s="525"/>
      <c r="AN29" s="525"/>
      <c r="AO29" s="525"/>
      <c r="AR29" s="35"/>
    </row>
    <row r="30" spans="1:71" s="3" customFormat="1" ht="14.4" customHeight="1">
      <c r="B30" s="35"/>
      <c r="F30" s="27" t="s">
        <v>39</v>
      </c>
      <c r="L30" s="524">
        <v>0.15</v>
      </c>
      <c r="M30" s="525"/>
      <c r="N30" s="525"/>
      <c r="O30" s="525"/>
      <c r="P30" s="525"/>
      <c r="W30" s="526">
        <f>ROUND(BA94, 2)</f>
        <v>0</v>
      </c>
      <c r="X30" s="525"/>
      <c r="Y30" s="525"/>
      <c r="Z30" s="525"/>
      <c r="AA30" s="525"/>
      <c r="AB30" s="525"/>
      <c r="AC30" s="525"/>
      <c r="AD30" s="525"/>
      <c r="AE30" s="525"/>
      <c r="AK30" s="526">
        <f>ROUND(AW94, 2)</f>
        <v>0</v>
      </c>
      <c r="AL30" s="525"/>
      <c r="AM30" s="525"/>
      <c r="AN30" s="525"/>
      <c r="AO30" s="525"/>
      <c r="AR30" s="35"/>
    </row>
    <row r="31" spans="1:71" s="3" customFormat="1" ht="14.4" hidden="1" customHeight="1">
      <c r="B31" s="35"/>
      <c r="F31" s="27" t="s">
        <v>40</v>
      </c>
      <c r="L31" s="524">
        <v>0.21</v>
      </c>
      <c r="M31" s="525"/>
      <c r="N31" s="525"/>
      <c r="O31" s="525"/>
      <c r="P31" s="525"/>
      <c r="W31" s="526">
        <f>ROUND(BB94, 2)</f>
        <v>0</v>
      </c>
      <c r="X31" s="525"/>
      <c r="Y31" s="525"/>
      <c r="Z31" s="525"/>
      <c r="AA31" s="525"/>
      <c r="AB31" s="525"/>
      <c r="AC31" s="525"/>
      <c r="AD31" s="525"/>
      <c r="AE31" s="525"/>
      <c r="AK31" s="526">
        <v>0</v>
      </c>
      <c r="AL31" s="525"/>
      <c r="AM31" s="525"/>
      <c r="AN31" s="525"/>
      <c r="AO31" s="525"/>
      <c r="AR31" s="35"/>
    </row>
    <row r="32" spans="1:71" s="3" customFormat="1" ht="14.4" hidden="1" customHeight="1">
      <c r="B32" s="35"/>
      <c r="F32" s="27" t="s">
        <v>41</v>
      </c>
      <c r="L32" s="524">
        <v>0.15</v>
      </c>
      <c r="M32" s="525"/>
      <c r="N32" s="525"/>
      <c r="O32" s="525"/>
      <c r="P32" s="525"/>
      <c r="W32" s="526">
        <f>ROUND(BC94, 2)</f>
        <v>0</v>
      </c>
      <c r="X32" s="525"/>
      <c r="Y32" s="525"/>
      <c r="Z32" s="525"/>
      <c r="AA32" s="525"/>
      <c r="AB32" s="525"/>
      <c r="AC32" s="525"/>
      <c r="AD32" s="525"/>
      <c r="AE32" s="525"/>
      <c r="AK32" s="526">
        <v>0</v>
      </c>
      <c r="AL32" s="525"/>
      <c r="AM32" s="525"/>
      <c r="AN32" s="525"/>
      <c r="AO32" s="525"/>
      <c r="AR32" s="35"/>
    </row>
    <row r="33" spans="1:57" s="3" customFormat="1" ht="14.4" hidden="1" customHeight="1">
      <c r="B33" s="35"/>
      <c r="F33" s="27" t="s">
        <v>42</v>
      </c>
      <c r="L33" s="524">
        <v>0</v>
      </c>
      <c r="M33" s="525"/>
      <c r="N33" s="525"/>
      <c r="O33" s="525"/>
      <c r="P33" s="525"/>
      <c r="W33" s="526">
        <f>ROUND(BD94, 2)</f>
        <v>0</v>
      </c>
      <c r="X33" s="525"/>
      <c r="Y33" s="525"/>
      <c r="Z33" s="525"/>
      <c r="AA33" s="525"/>
      <c r="AB33" s="525"/>
      <c r="AC33" s="525"/>
      <c r="AD33" s="525"/>
      <c r="AE33" s="525"/>
      <c r="AK33" s="526">
        <v>0</v>
      </c>
      <c r="AL33" s="525"/>
      <c r="AM33" s="525"/>
      <c r="AN33" s="525"/>
      <c r="AO33" s="525"/>
      <c r="AR33" s="35"/>
    </row>
    <row r="34" spans="1:57" s="2" customFormat="1" ht="6.9"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30"/>
    </row>
    <row r="35" spans="1:57" s="2" customFormat="1" ht="25.95" customHeight="1">
      <c r="A35" s="30"/>
      <c r="B35" s="31"/>
      <c r="C35" s="36"/>
      <c r="D35" s="37" t="s">
        <v>43</v>
      </c>
      <c r="E35" s="38"/>
      <c r="F35" s="38"/>
      <c r="G35" s="38"/>
      <c r="H35" s="38"/>
      <c r="I35" s="38"/>
      <c r="J35" s="38"/>
      <c r="K35" s="38"/>
      <c r="L35" s="38"/>
      <c r="M35" s="38"/>
      <c r="N35" s="38"/>
      <c r="O35" s="38"/>
      <c r="P35" s="38"/>
      <c r="Q35" s="38"/>
      <c r="R35" s="38"/>
      <c r="S35" s="38"/>
      <c r="T35" s="39" t="s">
        <v>44</v>
      </c>
      <c r="U35" s="38"/>
      <c r="V35" s="38"/>
      <c r="W35" s="38"/>
      <c r="X35" s="530" t="s">
        <v>45</v>
      </c>
      <c r="Y35" s="528"/>
      <c r="Z35" s="528"/>
      <c r="AA35" s="528"/>
      <c r="AB35" s="528"/>
      <c r="AC35" s="38"/>
      <c r="AD35" s="38"/>
      <c r="AE35" s="38"/>
      <c r="AF35" s="38"/>
      <c r="AG35" s="38"/>
      <c r="AH35" s="38"/>
      <c r="AI35" s="38"/>
      <c r="AJ35" s="38"/>
      <c r="AK35" s="527">
        <f>SUM(AK26:AK33)</f>
        <v>0</v>
      </c>
      <c r="AL35" s="528"/>
      <c r="AM35" s="528"/>
      <c r="AN35" s="528"/>
      <c r="AO35" s="529"/>
      <c r="AP35" s="36"/>
      <c r="AQ35" s="36"/>
      <c r="AR35" s="31"/>
      <c r="BE35" s="30"/>
    </row>
    <row r="36" spans="1:57" s="2" customFormat="1" ht="6.9"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0"/>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40"/>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3.2">
      <c r="A60" s="30"/>
      <c r="B60" s="31"/>
      <c r="C60" s="30"/>
      <c r="D60" s="43" t="s">
        <v>48</v>
      </c>
      <c r="E60" s="33"/>
      <c r="F60" s="33"/>
      <c r="G60" s="33"/>
      <c r="H60" s="33"/>
      <c r="I60" s="33"/>
      <c r="J60" s="33"/>
      <c r="K60" s="33"/>
      <c r="L60" s="33"/>
      <c r="M60" s="33"/>
      <c r="N60" s="33"/>
      <c r="O60" s="33"/>
      <c r="P60" s="33"/>
      <c r="Q60" s="33"/>
      <c r="R60" s="33"/>
      <c r="S60" s="33"/>
      <c r="T60" s="33"/>
      <c r="U60" s="33"/>
      <c r="V60" s="43" t="s">
        <v>49</v>
      </c>
      <c r="W60" s="33"/>
      <c r="X60" s="33"/>
      <c r="Y60" s="33"/>
      <c r="Z60" s="33"/>
      <c r="AA60" s="33"/>
      <c r="AB60" s="33"/>
      <c r="AC60" s="33"/>
      <c r="AD60" s="33"/>
      <c r="AE60" s="33"/>
      <c r="AF60" s="33"/>
      <c r="AG60" s="33"/>
      <c r="AH60" s="43" t="s">
        <v>48</v>
      </c>
      <c r="AI60" s="33"/>
      <c r="AJ60" s="33"/>
      <c r="AK60" s="33"/>
      <c r="AL60" s="33"/>
      <c r="AM60" s="43" t="s">
        <v>49</v>
      </c>
      <c r="AN60" s="33"/>
      <c r="AO60" s="33"/>
      <c r="AP60" s="30"/>
      <c r="AQ60" s="30"/>
      <c r="AR60" s="31"/>
      <c r="BE60" s="30"/>
    </row>
    <row r="61" spans="1:57">
      <c r="B61" s="21"/>
      <c r="AR61" s="21"/>
    </row>
    <row r="62" spans="1:57">
      <c r="B62" s="21"/>
      <c r="AR62" s="21"/>
    </row>
    <row r="63" spans="1:57">
      <c r="B63" s="21"/>
      <c r="AR63" s="21"/>
    </row>
    <row r="64" spans="1:57" s="2" customFormat="1" ht="13.2">
      <c r="A64" s="30"/>
      <c r="B64" s="31"/>
      <c r="C64" s="30"/>
      <c r="D64" s="41" t="s">
        <v>50</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51</v>
      </c>
      <c r="AI64" s="44"/>
      <c r="AJ64" s="44"/>
      <c r="AK64" s="44"/>
      <c r="AL64" s="44"/>
      <c r="AM64" s="44"/>
      <c r="AN64" s="44"/>
      <c r="AO64" s="44"/>
      <c r="AP64" s="30"/>
      <c r="AQ64" s="30"/>
      <c r="AR64" s="31"/>
      <c r="BE64" s="30"/>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3.2">
      <c r="A75" s="30"/>
      <c r="B75" s="31"/>
      <c r="C75" s="30"/>
      <c r="D75" s="43" t="s">
        <v>48</v>
      </c>
      <c r="E75" s="33"/>
      <c r="F75" s="33"/>
      <c r="G75" s="33"/>
      <c r="H75" s="33"/>
      <c r="I75" s="33"/>
      <c r="J75" s="33"/>
      <c r="K75" s="33"/>
      <c r="L75" s="33"/>
      <c r="M75" s="33"/>
      <c r="N75" s="33"/>
      <c r="O75" s="33"/>
      <c r="P75" s="33"/>
      <c r="Q75" s="33"/>
      <c r="R75" s="33"/>
      <c r="S75" s="33"/>
      <c r="T75" s="33"/>
      <c r="U75" s="33"/>
      <c r="V75" s="43" t="s">
        <v>49</v>
      </c>
      <c r="W75" s="33"/>
      <c r="X75" s="33"/>
      <c r="Y75" s="33"/>
      <c r="Z75" s="33"/>
      <c r="AA75" s="33"/>
      <c r="AB75" s="33"/>
      <c r="AC75" s="33"/>
      <c r="AD75" s="33"/>
      <c r="AE75" s="33"/>
      <c r="AF75" s="33"/>
      <c r="AG75" s="33"/>
      <c r="AH75" s="43" t="s">
        <v>48</v>
      </c>
      <c r="AI75" s="33"/>
      <c r="AJ75" s="33"/>
      <c r="AK75" s="33"/>
      <c r="AL75" s="33"/>
      <c r="AM75" s="43" t="s">
        <v>49</v>
      </c>
      <c r="AN75" s="33"/>
      <c r="AO75" s="33"/>
      <c r="AP75" s="30"/>
      <c r="AQ75" s="30"/>
      <c r="AR75" s="31"/>
      <c r="BE75" s="30"/>
    </row>
    <row r="76" spans="1:57" s="2" customFormat="1">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 customHeight="1">
      <c r="A82" s="30"/>
      <c r="B82" s="31"/>
      <c r="C82" s="22" t="s">
        <v>52</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7" t="s">
        <v>12</v>
      </c>
      <c r="L84" s="4" t="str">
        <f>K5</f>
        <v>20-049</v>
      </c>
      <c r="AR84" s="49"/>
    </row>
    <row r="85" spans="1:91" s="5" customFormat="1" ht="36.9" customHeight="1">
      <c r="B85" s="50"/>
      <c r="C85" s="51" t="s">
        <v>14</v>
      </c>
      <c r="L85" s="537" t="str">
        <f>K6</f>
        <v>III. etapa revitalizace Letního cvičiště Louny</v>
      </c>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c r="AK85" s="538"/>
      <c r="AL85" s="538"/>
      <c r="AM85" s="538"/>
      <c r="AN85" s="538"/>
      <c r="AO85" s="538"/>
      <c r="AR85" s="50"/>
    </row>
    <row r="86" spans="1:91" s="2" customFormat="1" ht="6.9"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7" t="s">
        <v>18</v>
      </c>
      <c r="D87" s="30"/>
      <c r="E87" s="30"/>
      <c r="F87" s="30"/>
      <c r="G87" s="30"/>
      <c r="H87" s="30"/>
      <c r="I87" s="30"/>
      <c r="J87" s="30"/>
      <c r="K87" s="30"/>
      <c r="L87" s="52" t="str">
        <f>IF(K8="","",K8)</f>
        <v>Louny</v>
      </c>
      <c r="M87" s="30"/>
      <c r="N87" s="30"/>
      <c r="O87" s="30"/>
      <c r="P87" s="30"/>
      <c r="Q87" s="30"/>
      <c r="R87" s="30"/>
      <c r="S87" s="30"/>
      <c r="T87" s="30"/>
      <c r="U87" s="30"/>
      <c r="V87" s="30"/>
      <c r="W87" s="30"/>
      <c r="X87" s="30"/>
      <c r="Y87" s="30"/>
      <c r="Z87" s="30"/>
      <c r="AA87" s="30"/>
      <c r="AB87" s="30"/>
      <c r="AC87" s="30"/>
      <c r="AD87" s="30"/>
      <c r="AE87" s="30"/>
      <c r="AF87" s="30"/>
      <c r="AG87" s="30"/>
      <c r="AH87" s="30"/>
      <c r="AI87" s="27" t="s">
        <v>20</v>
      </c>
      <c r="AJ87" s="30"/>
      <c r="AK87" s="30"/>
      <c r="AL87" s="30"/>
      <c r="AM87" s="521">
        <f>IF(AN8= "","",AN8)</f>
        <v>44179</v>
      </c>
      <c r="AN87" s="521"/>
      <c r="AO87" s="30"/>
      <c r="AP87" s="30"/>
      <c r="AQ87" s="30"/>
      <c r="AR87" s="31"/>
      <c r="BE87" s="30"/>
    </row>
    <row r="88" spans="1:91" s="2" customFormat="1" ht="6.9"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15" customHeight="1">
      <c r="A89" s="30"/>
      <c r="B89" s="31"/>
      <c r="C89" s="27" t="s">
        <v>21</v>
      </c>
      <c r="D89" s="30"/>
      <c r="E89" s="30"/>
      <c r="F89" s="30"/>
      <c r="G89" s="30"/>
      <c r="H89" s="30"/>
      <c r="I89" s="30"/>
      <c r="J89" s="30"/>
      <c r="K89" s="30"/>
      <c r="L89" s="4" t="str">
        <f>IF(E11= "","",E11)</f>
        <v>Město Louny</v>
      </c>
      <c r="M89" s="30"/>
      <c r="N89" s="30"/>
      <c r="O89" s="30"/>
      <c r="P89" s="30"/>
      <c r="Q89" s="30"/>
      <c r="R89" s="30"/>
      <c r="S89" s="30"/>
      <c r="T89" s="30"/>
      <c r="U89" s="30"/>
      <c r="V89" s="30"/>
      <c r="W89" s="30"/>
      <c r="X89" s="30"/>
      <c r="Y89" s="30"/>
      <c r="Z89" s="30"/>
      <c r="AA89" s="30"/>
      <c r="AB89" s="30"/>
      <c r="AC89" s="30"/>
      <c r="AD89" s="30"/>
      <c r="AE89" s="30"/>
      <c r="AF89" s="30"/>
      <c r="AG89" s="30"/>
      <c r="AH89" s="30"/>
      <c r="AI89" s="27" t="s">
        <v>27</v>
      </c>
      <c r="AJ89" s="30"/>
      <c r="AK89" s="30"/>
      <c r="AL89" s="30"/>
      <c r="AM89" s="522" t="str">
        <f>IF(E17="","",E17)</f>
        <v>Sportovní projekty s.r.o.</v>
      </c>
      <c r="AN89" s="523"/>
      <c r="AO89" s="523"/>
      <c r="AP89" s="523"/>
      <c r="AQ89" s="30"/>
      <c r="AR89" s="31"/>
      <c r="AS89" s="510" t="s">
        <v>53</v>
      </c>
      <c r="AT89" s="511"/>
      <c r="AU89" s="54"/>
      <c r="AV89" s="54"/>
      <c r="AW89" s="54"/>
      <c r="AX89" s="54"/>
      <c r="AY89" s="54"/>
      <c r="AZ89" s="54"/>
      <c r="BA89" s="54"/>
      <c r="BB89" s="54"/>
      <c r="BC89" s="54"/>
      <c r="BD89" s="55"/>
      <c r="BE89" s="30"/>
    </row>
    <row r="90" spans="1:91" s="2" customFormat="1" ht="15.15" customHeight="1">
      <c r="A90" s="30"/>
      <c r="B90" s="31"/>
      <c r="C90" s="27" t="s">
        <v>25</v>
      </c>
      <c r="D90" s="30"/>
      <c r="E90" s="30"/>
      <c r="F90" s="30"/>
      <c r="G90" s="30"/>
      <c r="H90" s="30"/>
      <c r="I90" s="30"/>
      <c r="J90" s="30"/>
      <c r="K90" s="30"/>
      <c r="L90" s="4" t="str">
        <f>IF(E14="","",E14)</f>
        <v xml:space="preserve"> </v>
      </c>
      <c r="M90" s="30"/>
      <c r="N90" s="30"/>
      <c r="O90" s="30"/>
      <c r="P90" s="30"/>
      <c r="Q90" s="30"/>
      <c r="R90" s="30"/>
      <c r="S90" s="30"/>
      <c r="T90" s="30"/>
      <c r="U90" s="30"/>
      <c r="V90" s="30"/>
      <c r="W90" s="30"/>
      <c r="X90" s="30"/>
      <c r="Y90" s="30"/>
      <c r="Z90" s="30"/>
      <c r="AA90" s="30"/>
      <c r="AB90" s="30"/>
      <c r="AC90" s="30"/>
      <c r="AD90" s="30"/>
      <c r="AE90" s="30"/>
      <c r="AF90" s="30"/>
      <c r="AG90" s="30"/>
      <c r="AH90" s="30"/>
      <c r="AI90" s="27" t="s">
        <v>30</v>
      </c>
      <c r="AJ90" s="30"/>
      <c r="AK90" s="30"/>
      <c r="AL90" s="30"/>
      <c r="AM90" s="522" t="str">
        <f>IF(E20="","",E20)</f>
        <v>F.Pecka</v>
      </c>
      <c r="AN90" s="523"/>
      <c r="AO90" s="523"/>
      <c r="AP90" s="523"/>
      <c r="AQ90" s="30"/>
      <c r="AR90" s="31"/>
      <c r="AS90" s="512"/>
      <c r="AT90" s="513"/>
      <c r="AU90" s="56"/>
      <c r="AV90" s="56"/>
      <c r="AW90" s="56"/>
      <c r="AX90" s="56"/>
      <c r="AY90" s="56"/>
      <c r="AZ90" s="56"/>
      <c r="BA90" s="56"/>
      <c r="BB90" s="56"/>
      <c r="BC90" s="56"/>
      <c r="BD90" s="57"/>
      <c r="BE90" s="30"/>
    </row>
    <row r="91" spans="1:91" s="2" customFormat="1" ht="10.8"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512"/>
      <c r="AT91" s="513"/>
      <c r="AU91" s="56"/>
      <c r="AV91" s="56"/>
      <c r="AW91" s="56"/>
      <c r="AX91" s="56"/>
      <c r="AY91" s="56"/>
      <c r="AZ91" s="56"/>
      <c r="BA91" s="56"/>
      <c r="BB91" s="56"/>
      <c r="BC91" s="56"/>
      <c r="BD91" s="57"/>
      <c r="BE91" s="30"/>
    </row>
    <row r="92" spans="1:91" s="2" customFormat="1" ht="29.25" customHeight="1">
      <c r="A92" s="30"/>
      <c r="B92" s="31"/>
      <c r="C92" s="543" t="s">
        <v>54</v>
      </c>
      <c r="D92" s="520"/>
      <c r="E92" s="520"/>
      <c r="F92" s="520"/>
      <c r="G92" s="520"/>
      <c r="H92" s="58"/>
      <c r="I92" s="541" t="s">
        <v>55</v>
      </c>
      <c r="J92" s="520"/>
      <c r="K92" s="520"/>
      <c r="L92" s="520"/>
      <c r="M92" s="520"/>
      <c r="N92" s="520"/>
      <c r="O92" s="520"/>
      <c r="P92" s="520"/>
      <c r="Q92" s="520"/>
      <c r="R92" s="520"/>
      <c r="S92" s="520"/>
      <c r="T92" s="520"/>
      <c r="U92" s="520"/>
      <c r="V92" s="520"/>
      <c r="W92" s="520"/>
      <c r="X92" s="520"/>
      <c r="Y92" s="520"/>
      <c r="Z92" s="520"/>
      <c r="AA92" s="520"/>
      <c r="AB92" s="520"/>
      <c r="AC92" s="520"/>
      <c r="AD92" s="520"/>
      <c r="AE92" s="520"/>
      <c r="AF92" s="520"/>
      <c r="AG92" s="519" t="s">
        <v>56</v>
      </c>
      <c r="AH92" s="520"/>
      <c r="AI92" s="520"/>
      <c r="AJ92" s="520"/>
      <c r="AK92" s="520"/>
      <c r="AL92" s="520"/>
      <c r="AM92" s="520"/>
      <c r="AN92" s="541" t="s">
        <v>57</v>
      </c>
      <c r="AO92" s="520"/>
      <c r="AP92" s="542"/>
      <c r="AQ92" s="59" t="s">
        <v>58</v>
      </c>
      <c r="AR92" s="31"/>
      <c r="AS92" s="60" t="s">
        <v>59</v>
      </c>
      <c r="AT92" s="61" t="s">
        <v>60</v>
      </c>
      <c r="AU92" s="61" t="s">
        <v>61</v>
      </c>
      <c r="AV92" s="61" t="s">
        <v>62</v>
      </c>
      <c r="AW92" s="61" t="s">
        <v>63</v>
      </c>
      <c r="AX92" s="61" t="s">
        <v>64</v>
      </c>
      <c r="AY92" s="61" t="s">
        <v>65</v>
      </c>
      <c r="AZ92" s="61" t="s">
        <v>66</v>
      </c>
      <c r="BA92" s="61" t="s">
        <v>67</v>
      </c>
      <c r="BB92" s="61" t="s">
        <v>68</v>
      </c>
      <c r="BC92" s="61" t="s">
        <v>69</v>
      </c>
      <c r="BD92" s="62" t="s">
        <v>70</v>
      </c>
      <c r="BE92" s="30"/>
    </row>
    <row r="93" spans="1:91" s="2" customFormat="1" ht="10.8"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 customHeight="1">
      <c r="B94" s="66"/>
      <c r="C94" s="67" t="s">
        <v>71</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540">
        <f>ROUND(SUM(AG95:AG106),2)</f>
        <v>0</v>
      </c>
      <c r="AH94" s="540"/>
      <c r="AI94" s="540"/>
      <c r="AJ94" s="540"/>
      <c r="AK94" s="540"/>
      <c r="AL94" s="540"/>
      <c r="AM94" s="540"/>
      <c r="AN94" s="516">
        <f t="shared" ref="AN94:AN106" si="0">SUM(AG94,AT94)</f>
        <v>0</v>
      </c>
      <c r="AO94" s="516"/>
      <c r="AP94" s="516"/>
      <c r="AQ94" s="70" t="s">
        <v>1</v>
      </c>
      <c r="AR94" s="66"/>
      <c r="AS94" s="71">
        <f>ROUND(SUM(AS95:AS106),2)</f>
        <v>0</v>
      </c>
      <c r="AT94" s="72">
        <f t="shared" ref="AT94:AT106" si="1">ROUND(SUM(AV94:AW94),2)</f>
        <v>0</v>
      </c>
      <c r="AU94" s="73">
        <f>ROUND(SUM(AU95:AU106),5)</f>
        <v>16091.68778</v>
      </c>
      <c r="AV94" s="72">
        <f>ROUND(AZ94*L29,2)</f>
        <v>0</v>
      </c>
      <c r="AW94" s="72">
        <f>ROUND(BA94*L30,2)</f>
        <v>0</v>
      </c>
      <c r="AX94" s="72">
        <f>ROUND(BB94*L29,2)</f>
        <v>0</v>
      </c>
      <c r="AY94" s="72">
        <f>ROUND(BC94*L30,2)</f>
        <v>0</v>
      </c>
      <c r="AZ94" s="72">
        <f>ROUND(SUM(AZ95:AZ106),2)</f>
        <v>0</v>
      </c>
      <c r="BA94" s="72">
        <f>ROUND(SUM(BA95:BA106),2)</f>
        <v>0</v>
      </c>
      <c r="BB94" s="72">
        <f>ROUND(SUM(BB95:BB106),2)</f>
        <v>0</v>
      </c>
      <c r="BC94" s="72">
        <f>ROUND(SUM(BC95:BC106),2)</f>
        <v>0</v>
      </c>
      <c r="BD94" s="74">
        <f>ROUND(SUM(BD95:BD106),2)</f>
        <v>0</v>
      </c>
      <c r="BS94" s="75" t="s">
        <v>72</v>
      </c>
      <c r="BT94" s="75" t="s">
        <v>73</v>
      </c>
      <c r="BU94" s="76" t="s">
        <v>74</v>
      </c>
      <c r="BV94" s="75" t="s">
        <v>75</v>
      </c>
      <c r="BW94" s="75" t="s">
        <v>4</v>
      </c>
      <c r="BX94" s="75" t="s">
        <v>76</v>
      </c>
      <c r="CL94" s="75" t="s">
        <v>1</v>
      </c>
    </row>
    <row r="95" spans="1:91" s="7" customFormat="1" ht="16.5" customHeight="1">
      <c r="A95" s="77" t="s">
        <v>77</v>
      </c>
      <c r="B95" s="78"/>
      <c r="C95" s="79"/>
      <c r="D95" s="539" t="s">
        <v>78</v>
      </c>
      <c r="E95" s="539"/>
      <c r="F95" s="539"/>
      <c r="G95" s="539"/>
      <c r="H95" s="539"/>
      <c r="I95" s="80"/>
      <c r="J95" s="539" t="s">
        <v>79</v>
      </c>
      <c r="K95" s="539"/>
      <c r="L95" s="539"/>
      <c r="M95" s="539"/>
      <c r="N95" s="539"/>
      <c r="O95" s="539"/>
      <c r="P95" s="539"/>
      <c r="Q95" s="539"/>
      <c r="R95" s="539"/>
      <c r="S95" s="539"/>
      <c r="T95" s="539"/>
      <c r="U95" s="539"/>
      <c r="V95" s="539"/>
      <c r="W95" s="539"/>
      <c r="X95" s="539"/>
      <c r="Y95" s="539"/>
      <c r="Z95" s="539"/>
      <c r="AA95" s="539"/>
      <c r="AB95" s="539"/>
      <c r="AC95" s="539"/>
      <c r="AD95" s="539"/>
      <c r="AE95" s="539"/>
      <c r="AF95" s="539"/>
      <c r="AG95" s="514">
        <f>'SO-01 - Bourání'!J30</f>
        <v>0</v>
      </c>
      <c r="AH95" s="515"/>
      <c r="AI95" s="515"/>
      <c r="AJ95" s="515"/>
      <c r="AK95" s="515"/>
      <c r="AL95" s="515"/>
      <c r="AM95" s="515"/>
      <c r="AN95" s="514">
        <f t="shared" si="0"/>
        <v>0</v>
      </c>
      <c r="AO95" s="515"/>
      <c r="AP95" s="515"/>
      <c r="AQ95" s="81" t="s">
        <v>80</v>
      </c>
      <c r="AR95" s="78"/>
      <c r="AS95" s="82">
        <v>0</v>
      </c>
      <c r="AT95" s="83">
        <f t="shared" si="1"/>
        <v>0</v>
      </c>
      <c r="AU95" s="84">
        <f>'SO-01 - Bourání'!P128</f>
        <v>12178.011904999999</v>
      </c>
      <c r="AV95" s="83">
        <f>'SO-01 - Bourání'!J33</f>
        <v>0</v>
      </c>
      <c r="AW95" s="83">
        <f>'SO-01 - Bourání'!J34</f>
        <v>0</v>
      </c>
      <c r="AX95" s="83">
        <f>'SO-01 - Bourání'!J35</f>
        <v>0</v>
      </c>
      <c r="AY95" s="83">
        <f>'SO-01 - Bourání'!J36</f>
        <v>0</v>
      </c>
      <c r="AZ95" s="83">
        <f>'SO-01 - Bourání'!F33</f>
        <v>0</v>
      </c>
      <c r="BA95" s="83">
        <f>'SO-01 - Bourání'!F34</f>
        <v>0</v>
      </c>
      <c r="BB95" s="83">
        <f>'SO-01 - Bourání'!F35</f>
        <v>0</v>
      </c>
      <c r="BC95" s="83">
        <f>'SO-01 - Bourání'!F36</f>
        <v>0</v>
      </c>
      <c r="BD95" s="85">
        <f>'SO-01 - Bourání'!F37</f>
        <v>0</v>
      </c>
      <c r="BT95" s="86" t="s">
        <v>81</v>
      </c>
      <c r="BV95" s="86" t="s">
        <v>75</v>
      </c>
      <c r="BW95" s="86" t="s">
        <v>82</v>
      </c>
      <c r="BX95" s="86" t="s">
        <v>4</v>
      </c>
      <c r="CL95" s="86" t="s">
        <v>1</v>
      </c>
      <c r="CM95" s="86" t="s">
        <v>83</v>
      </c>
    </row>
    <row r="96" spans="1:91" s="7" customFormat="1" ht="16.5" customHeight="1">
      <c r="A96" s="77" t="s">
        <v>77</v>
      </c>
      <c r="B96" s="78"/>
      <c r="C96" s="79"/>
      <c r="D96" s="539" t="s">
        <v>84</v>
      </c>
      <c r="E96" s="539"/>
      <c r="F96" s="539"/>
      <c r="G96" s="539"/>
      <c r="H96" s="539"/>
      <c r="I96" s="80"/>
      <c r="J96" s="539" t="s">
        <v>85</v>
      </c>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14">
        <f>'SO-02 - Komunikace, hledi...'!J30</f>
        <v>0</v>
      </c>
      <c r="AH96" s="515"/>
      <c r="AI96" s="515"/>
      <c r="AJ96" s="515"/>
      <c r="AK96" s="515"/>
      <c r="AL96" s="515"/>
      <c r="AM96" s="515"/>
      <c r="AN96" s="514">
        <f t="shared" si="0"/>
        <v>0</v>
      </c>
      <c r="AO96" s="515"/>
      <c r="AP96" s="515"/>
      <c r="AQ96" s="81" t="s">
        <v>80</v>
      </c>
      <c r="AR96" s="78"/>
      <c r="AS96" s="82">
        <v>0</v>
      </c>
      <c r="AT96" s="83">
        <f t="shared" si="1"/>
        <v>0</v>
      </c>
      <c r="AU96" s="84">
        <f>'SO-02 - Komunikace, hledi...'!P132</f>
        <v>2555.7356279999999</v>
      </c>
      <c r="AV96" s="83">
        <f>'SO-02 - Komunikace, hledi...'!J33</f>
        <v>0</v>
      </c>
      <c r="AW96" s="83">
        <f>'SO-02 - Komunikace, hledi...'!J34</f>
        <v>0</v>
      </c>
      <c r="AX96" s="83">
        <f>'SO-02 - Komunikace, hledi...'!J35</f>
        <v>0</v>
      </c>
      <c r="AY96" s="83">
        <f>'SO-02 - Komunikace, hledi...'!J36</f>
        <v>0</v>
      </c>
      <c r="AZ96" s="83">
        <f>'SO-02 - Komunikace, hledi...'!F33</f>
        <v>0</v>
      </c>
      <c r="BA96" s="83">
        <f>'SO-02 - Komunikace, hledi...'!F34</f>
        <v>0</v>
      </c>
      <c r="BB96" s="83">
        <f>'SO-02 - Komunikace, hledi...'!F35</f>
        <v>0</v>
      </c>
      <c r="BC96" s="83">
        <f>'SO-02 - Komunikace, hledi...'!F36</f>
        <v>0</v>
      </c>
      <c r="BD96" s="85">
        <f>'SO-02 - Komunikace, hledi...'!F37</f>
        <v>0</v>
      </c>
      <c r="BT96" s="86" t="s">
        <v>81</v>
      </c>
      <c r="BV96" s="86" t="s">
        <v>75</v>
      </c>
      <c r="BW96" s="86" t="s">
        <v>86</v>
      </c>
      <c r="BX96" s="86" t="s">
        <v>4</v>
      </c>
      <c r="CL96" s="86" t="s">
        <v>1</v>
      </c>
      <c r="CM96" s="86" t="s">
        <v>83</v>
      </c>
    </row>
    <row r="97" spans="1:91" s="7" customFormat="1" ht="16.5" customHeight="1">
      <c r="A97" s="77" t="s">
        <v>77</v>
      </c>
      <c r="B97" s="78"/>
      <c r="C97" s="79"/>
      <c r="D97" s="539" t="s">
        <v>87</v>
      </c>
      <c r="E97" s="539"/>
      <c r="F97" s="539"/>
      <c r="G97" s="539"/>
      <c r="H97" s="539"/>
      <c r="I97" s="80"/>
      <c r="J97" s="539" t="s">
        <v>88</v>
      </c>
      <c r="K97" s="539"/>
      <c r="L97" s="539"/>
      <c r="M97" s="539"/>
      <c r="N97" s="539"/>
      <c r="O97" s="539"/>
      <c r="P97" s="539"/>
      <c r="Q97" s="539"/>
      <c r="R97" s="539"/>
      <c r="S97" s="539"/>
      <c r="T97" s="539"/>
      <c r="U97" s="539"/>
      <c r="V97" s="539"/>
      <c r="W97" s="539"/>
      <c r="X97" s="539"/>
      <c r="Y97" s="539"/>
      <c r="Z97" s="539"/>
      <c r="AA97" s="539"/>
      <c r="AB97" s="539"/>
      <c r="AC97" s="539"/>
      <c r="AD97" s="539"/>
      <c r="AE97" s="539"/>
      <c r="AF97" s="539"/>
      <c r="AG97" s="514">
        <f>'SO-03 - Víceúčelové hřiště'!J30</f>
        <v>0</v>
      </c>
      <c r="AH97" s="515"/>
      <c r="AI97" s="515"/>
      <c r="AJ97" s="515"/>
      <c r="AK97" s="515"/>
      <c r="AL97" s="515"/>
      <c r="AM97" s="515"/>
      <c r="AN97" s="514">
        <f t="shared" si="0"/>
        <v>0</v>
      </c>
      <c r="AO97" s="515"/>
      <c r="AP97" s="515"/>
      <c r="AQ97" s="81" t="s">
        <v>80</v>
      </c>
      <c r="AR97" s="78"/>
      <c r="AS97" s="82">
        <v>0</v>
      </c>
      <c r="AT97" s="83">
        <f t="shared" si="1"/>
        <v>0</v>
      </c>
      <c r="AU97" s="84">
        <f>'SO-03 - Víceúčelové hřiště'!P132</f>
        <v>592.45070599999997</v>
      </c>
      <c r="AV97" s="83">
        <f>'SO-03 - Víceúčelové hřiště'!J33</f>
        <v>0</v>
      </c>
      <c r="AW97" s="83">
        <f>'SO-03 - Víceúčelové hřiště'!J34</f>
        <v>0</v>
      </c>
      <c r="AX97" s="83">
        <f>'SO-03 - Víceúčelové hřiště'!J35</f>
        <v>0</v>
      </c>
      <c r="AY97" s="83">
        <f>'SO-03 - Víceúčelové hřiště'!J36</f>
        <v>0</v>
      </c>
      <c r="AZ97" s="83">
        <f>'SO-03 - Víceúčelové hřiště'!F33</f>
        <v>0</v>
      </c>
      <c r="BA97" s="83">
        <f>'SO-03 - Víceúčelové hřiště'!F34</f>
        <v>0</v>
      </c>
      <c r="BB97" s="83">
        <f>'SO-03 - Víceúčelové hřiště'!F35</f>
        <v>0</v>
      </c>
      <c r="BC97" s="83">
        <f>'SO-03 - Víceúčelové hřiště'!F36</f>
        <v>0</v>
      </c>
      <c r="BD97" s="85">
        <f>'SO-03 - Víceúčelové hřiště'!F37</f>
        <v>0</v>
      </c>
      <c r="BT97" s="86" t="s">
        <v>81</v>
      </c>
      <c r="BV97" s="86" t="s">
        <v>75</v>
      </c>
      <c r="BW97" s="86" t="s">
        <v>89</v>
      </c>
      <c r="BX97" s="86" t="s">
        <v>4</v>
      </c>
      <c r="CL97" s="86" t="s">
        <v>1</v>
      </c>
      <c r="CM97" s="86" t="s">
        <v>83</v>
      </c>
    </row>
    <row r="98" spans="1:91" s="7" customFormat="1" ht="16.5" customHeight="1">
      <c r="A98" s="77" t="s">
        <v>77</v>
      </c>
      <c r="B98" s="78"/>
      <c r="C98" s="79"/>
      <c r="D98" s="539" t="s">
        <v>90</v>
      </c>
      <c r="E98" s="539"/>
      <c r="F98" s="539"/>
      <c r="G98" s="539"/>
      <c r="H98" s="539"/>
      <c r="I98" s="80"/>
      <c r="J98" s="539" t="s">
        <v>91</v>
      </c>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14">
        <f>'SO-04 - Parkur'!J30</f>
        <v>0</v>
      </c>
      <c r="AH98" s="515"/>
      <c r="AI98" s="515"/>
      <c r="AJ98" s="515"/>
      <c r="AK98" s="515"/>
      <c r="AL98" s="515"/>
      <c r="AM98" s="515"/>
      <c r="AN98" s="514">
        <f t="shared" si="0"/>
        <v>0</v>
      </c>
      <c r="AO98" s="515"/>
      <c r="AP98" s="515"/>
      <c r="AQ98" s="81" t="s">
        <v>80</v>
      </c>
      <c r="AR98" s="78"/>
      <c r="AS98" s="82">
        <v>0</v>
      </c>
      <c r="AT98" s="83">
        <f t="shared" si="1"/>
        <v>0</v>
      </c>
      <c r="AU98" s="84">
        <f>'SO-04 - Parkur'!P129</f>
        <v>108.772524</v>
      </c>
      <c r="AV98" s="83">
        <f>'SO-04 - Parkur'!J33</f>
        <v>0</v>
      </c>
      <c r="AW98" s="83">
        <f>'SO-04 - Parkur'!J34</f>
        <v>0</v>
      </c>
      <c r="AX98" s="83">
        <f>'SO-04 - Parkur'!J35</f>
        <v>0</v>
      </c>
      <c r="AY98" s="83">
        <f>'SO-04 - Parkur'!J36</f>
        <v>0</v>
      </c>
      <c r="AZ98" s="83">
        <f>'SO-04 - Parkur'!F33</f>
        <v>0</v>
      </c>
      <c r="BA98" s="83">
        <f>'SO-04 - Parkur'!F34</f>
        <v>0</v>
      </c>
      <c r="BB98" s="83">
        <f>'SO-04 - Parkur'!F35</f>
        <v>0</v>
      </c>
      <c r="BC98" s="83">
        <f>'SO-04 - Parkur'!F36</f>
        <v>0</v>
      </c>
      <c r="BD98" s="85">
        <f>'SO-04 - Parkur'!F37</f>
        <v>0</v>
      </c>
      <c r="BT98" s="86" t="s">
        <v>81</v>
      </c>
      <c r="BV98" s="86" t="s">
        <v>75</v>
      </c>
      <c r="BW98" s="86" t="s">
        <v>92</v>
      </c>
      <c r="BX98" s="86" t="s">
        <v>4</v>
      </c>
      <c r="CL98" s="86" t="s">
        <v>1</v>
      </c>
      <c r="CM98" s="86" t="s">
        <v>83</v>
      </c>
    </row>
    <row r="99" spans="1:91" s="7" customFormat="1" ht="16.5" customHeight="1">
      <c r="A99" s="77" t="s">
        <v>77</v>
      </c>
      <c r="B99" s="78"/>
      <c r="C99" s="79"/>
      <c r="D99" s="539" t="s">
        <v>93</v>
      </c>
      <c r="E99" s="539"/>
      <c r="F99" s="539"/>
      <c r="G99" s="539"/>
      <c r="H99" s="539"/>
      <c r="I99" s="80"/>
      <c r="J99" s="539" t="s">
        <v>94</v>
      </c>
      <c r="K99" s="539"/>
      <c r="L99" s="539"/>
      <c r="M99" s="539"/>
      <c r="N99" s="539"/>
      <c r="O99" s="539"/>
      <c r="P99" s="539"/>
      <c r="Q99" s="539"/>
      <c r="R99" s="539"/>
      <c r="S99" s="539"/>
      <c r="T99" s="539"/>
      <c r="U99" s="539"/>
      <c r="V99" s="539"/>
      <c r="W99" s="539"/>
      <c r="X99" s="539"/>
      <c r="Y99" s="539"/>
      <c r="Z99" s="539"/>
      <c r="AA99" s="539"/>
      <c r="AB99" s="539"/>
      <c r="AC99" s="539"/>
      <c r="AD99" s="539"/>
      <c r="AE99" s="539"/>
      <c r="AF99" s="539"/>
      <c r="AG99" s="514">
        <f>'SO-05 - Skatepark'!J30</f>
        <v>0</v>
      </c>
      <c r="AH99" s="515"/>
      <c r="AI99" s="515"/>
      <c r="AJ99" s="515"/>
      <c r="AK99" s="515"/>
      <c r="AL99" s="515"/>
      <c r="AM99" s="515"/>
      <c r="AN99" s="514">
        <f t="shared" si="0"/>
        <v>0</v>
      </c>
      <c r="AO99" s="515"/>
      <c r="AP99" s="515"/>
      <c r="AQ99" s="81" t="s">
        <v>80</v>
      </c>
      <c r="AR99" s="78"/>
      <c r="AS99" s="82">
        <v>0</v>
      </c>
      <c r="AT99" s="83">
        <f t="shared" si="1"/>
        <v>0</v>
      </c>
      <c r="AU99" s="84">
        <f>'SO-05 - Skatepark'!P118</f>
        <v>0</v>
      </c>
      <c r="AV99" s="83">
        <f>'SO-05 - Skatepark'!J33</f>
        <v>0</v>
      </c>
      <c r="AW99" s="83">
        <f>'SO-05 - Skatepark'!J34</f>
        <v>0</v>
      </c>
      <c r="AX99" s="83">
        <f>'SO-05 - Skatepark'!J35</f>
        <v>0</v>
      </c>
      <c r="AY99" s="83">
        <f>'SO-05 - Skatepark'!J36</f>
        <v>0</v>
      </c>
      <c r="AZ99" s="83">
        <f>'SO-05 - Skatepark'!F33</f>
        <v>0</v>
      </c>
      <c r="BA99" s="83">
        <f>'SO-05 - Skatepark'!F34</f>
        <v>0</v>
      </c>
      <c r="BB99" s="83">
        <f>'SO-05 - Skatepark'!F35</f>
        <v>0</v>
      </c>
      <c r="BC99" s="83">
        <f>'SO-05 - Skatepark'!F36</f>
        <v>0</v>
      </c>
      <c r="BD99" s="85">
        <f>'SO-05 - Skatepark'!F37</f>
        <v>0</v>
      </c>
      <c r="BT99" s="86" t="s">
        <v>81</v>
      </c>
      <c r="BV99" s="86" t="s">
        <v>75</v>
      </c>
      <c r="BW99" s="86" t="s">
        <v>95</v>
      </c>
      <c r="BX99" s="86" t="s">
        <v>4</v>
      </c>
      <c r="CL99" s="86" t="s">
        <v>1</v>
      </c>
      <c r="CM99" s="86" t="s">
        <v>83</v>
      </c>
    </row>
    <row r="100" spans="1:91" s="7" customFormat="1" ht="16.5" customHeight="1">
      <c r="A100" s="77" t="s">
        <v>77</v>
      </c>
      <c r="B100" s="78"/>
      <c r="C100" s="79"/>
      <c r="D100" s="539" t="s">
        <v>96</v>
      </c>
      <c r="E100" s="539"/>
      <c r="F100" s="539"/>
      <c r="G100" s="539"/>
      <c r="H100" s="539"/>
      <c r="I100" s="80"/>
      <c r="J100" s="539" t="s">
        <v>97</v>
      </c>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539"/>
      <c r="AG100" s="514">
        <f>'SO-06 - Objekt zázemí'!J30</f>
        <v>0</v>
      </c>
      <c r="AH100" s="515"/>
      <c r="AI100" s="515"/>
      <c r="AJ100" s="515"/>
      <c r="AK100" s="515"/>
      <c r="AL100" s="515"/>
      <c r="AM100" s="515"/>
      <c r="AN100" s="514">
        <f t="shared" si="0"/>
        <v>0</v>
      </c>
      <c r="AO100" s="515"/>
      <c r="AP100" s="515"/>
      <c r="AQ100" s="81" t="s">
        <v>80</v>
      </c>
      <c r="AR100" s="78"/>
      <c r="AS100" s="82">
        <v>0</v>
      </c>
      <c r="AT100" s="83">
        <f t="shared" si="1"/>
        <v>0</v>
      </c>
      <c r="AU100" s="84">
        <f>'SO-06 - Objekt zázemí'!P123</f>
        <v>0</v>
      </c>
      <c r="AV100" s="83">
        <f>'SO-06 - Objekt zázemí'!J33</f>
        <v>0</v>
      </c>
      <c r="AW100" s="83">
        <f>'SO-06 - Objekt zázemí'!J34</f>
        <v>0</v>
      </c>
      <c r="AX100" s="83">
        <f>'SO-06 - Objekt zázemí'!J35</f>
        <v>0</v>
      </c>
      <c r="AY100" s="83">
        <f>'SO-06 - Objekt zázemí'!J36</f>
        <v>0</v>
      </c>
      <c r="AZ100" s="83">
        <f>'SO-06 - Objekt zázemí'!F33</f>
        <v>0</v>
      </c>
      <c r="BA100" s="83">
        <f>'SO-06 - Objekt zázemí'!F34</f>
        <v>0</v>
      </c>
      <c r="BB100" s="83">
        <f>'SO-06 - Objekt zázemí'!F35</f>
        <v>0</v>
      </c>
      <c r="BC100" s="83">
        <f>'SO-06 - Objekt zázemí'!F36</f>
        <v>0</v>
      </c>
      <c r="BD100" s="85">
        <f>'SO-06 - Objekt zázemí'!F37</f>
        <v>0</v>
      </c>
      <c r="BT100" s="86" t="s">
        <v>81</v>
      </c>
      <c r="BV100" s="86" t="s">
        <v>75</v>
      </c>
      <c r="BW100" s="86" t="s">
        <v>98</v>
      </c>
      <c r="BX100" s="86" t="s">
        <v>4</v>
      </c>
      <c r="CL100" s="86" t="s">
        <v>1</v>
      </c>
      <c r="CM100" s="86" t="s">
        <v>83</v>
      </c>
    </row>
    <row r="101" spans="1:91" s="7" customFormat="1" ht="16.5" customHeight="1">
      <c r="A101" s="77" t="s">
        <v>77</v>
      </c>
      <c r="B101" s="78"/>
      <c r="C101" s="79"/>
      <c r="D101" s="539" t="s">
        <v>99</v>
      </c>
      <c r="E101" s="539"/>
      <c r="F101" s="539"/>
      <c r="G101" s="539"/>
      <c r="H101" s="539"/>
      <c r="I101" s="80"/>
      <c r="J101" s="539" t="s">
        <v>100</v>
      </c>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s="514">
        <f>'SO-07 - Vstupní volnočaso...'!J30</f>
        <v>0</v>
      </c>
      <c r="AH101" s="515"/>
      <c r="AI101" s="515"/>
      <c r="AJ101" s="515"/>
      <c r="AK101" s="515"/>
      <c r="AL101" s="515"/>
      <c r="AM101" s="515"/>
      <c r="AN101" s="514">
        <f t="shared" si="0"/>
        <v>0</v>
      </c>
      <c r="AO101" s="515"/>
      <c r="AP101" s="515"/>
      <c r="AQ101" s="81" t="s">
        <v>80</v>
      </c>
      <c r="AR101" s="78"/>
      <c r="AS101" s="82">
        <v>0</v>
      </c>
      <c r="AT101" s="83">
        <f t="shared" si="1"/>
        <v>0</v>
      </c>
      <c r="AU101" s="84">
        <f>'SO-07 - Vstupní volnočaso...'!P130</f>
        <v>499.16752599999995</v>
      </c>
      <c r="AV101" s="83">
        <f>'SO-07 - Vstupní volnočaso...'!J33</f>
        <v>0</v>
      </c>
      <c r="AW101" s="83">
        <f>'SO-07 - Vstupní volnočaso...'!J34</f>
        <v>0</v>
      </c>
      <c r="AX101" s="83">
        <f>'SO-07 - Vstupní volnočaso...'!J35</f>
        <v>0</v>
      </c>
      <c r="AY101" s="83">
        <f>'SO-07 - Vstupní volnočaso...'!J36</f>
        <v>0</v>
      </c>
      <c r="AZ101" s="83">
        <f>'SO-07 - Vstupní volnočaso...'!F33</f>
        <v>0</v>
      </c>
      <c r="BA101" s="83">
        <f>'SO-07 - Vstupní volnočaso...'!F34</f>
        <v>0</v>
      </c>
      <c r="BB101" s="83">
        <f>'SO-07 - Vstupní volnočaso...'!F35</f>
        <v>0</v>
      </c>
      <c r="BC101" s="83">
        <f>'SO-07 - Vstupní volnočaso...'!F36</f>
        <v>0</v>
      </c>
      <c r="BD101" s="85">
        <f>'SO-07 - Vstupní volnočaso...'!F37</f>
        <v>0</v>
      </c>
      <c r="BT101" s="86" t="s">
        <v>81</v>
      </c>
      <c r="BV101" s="86" t="s">
        <v>75</v>
      </c>
      <c r="BW101" s="86" t="s">
        <v>101</v>
      </c>
      <c r="BX101" s="86" t="s">
        <v>4</v>
      </c>
      <c r="CL101" s="86" t="s">
        <v>1</v>
      </c>
      <c r="CM101" s="86" t="s">
        <v>83</v>
      </c>
    </row>
    <row r="102" spans="1:91" s="7" customFormat="1" ht="16.5" customHeight="1">
      <c r="A102" s="77" t="s">
        <v>77</v>
      </c>
      <c r="B102" s="78"/>
      <c r="C102" s="79"/>
      <c r="D102" s="539" t="s">
        <v>102</v>
      </c>
      <c r="E102" s="539"/>
      <c r="F102" s="539"/>
      <c r="G102" s="539"/>
      <c r="H102" s="539"/>
      <c r="I102" s="80"/>
      <c r="J102" s="539" t="s">
        <v>103</v>
      </c>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539"/>
      <c r="AG102" s="514">
        <f>'SO-08 - Sadové úpravy'!J30</f>
        <v>0</v>
      </c>
      <c r="AH102" s="515"/>
      <c r="AI102" s="515"/>
      <c r="AJ102" s="515"/>
      <c r="AK102" s="515"/>
      <c r="AL102" s="515"/>
      <c r="AM102" s="515"/>
      <c r="AN102" s="514">
        <f t="shared" si="0"/>
        <v>0</v>
      </c>
      <c r="AO102" s="515"/>
      <c r="AP102" s="515"/>
      <c r="AQ102" s="81" t="s">
        <v>80</v>
      </c>
      <c r="AR102" s="78"/>
      <c r="AS102" s="82">
        <v>0</v>
      </c>
      <c r="AT102" s="83">
        <f t="shared" si="1"/>
        <v>0</v>
      </c>
      <c r="AU102" s="84">
        <f>'SO-08 - Sadové úpravy'!P123</f>
        <v>0</v>
      </c>
      <c r="AV102" s="83">
        <f>'SO-08 - Sadové úpravy'!J33</f>
        <v>0</v>
      </c>
      <c r="AW102" s="83">
        <f>'SO-08 - Sadové úpravy'!J34</f>
        <v>0</v>
      </c>
      <c r="AX102" s="83">
        <f>'SO-08 - Sadové úpravy'!J35</f>
        <v>0</v>
      </c>
      <c r="AY102" s="83">
        <f>'SO-08 - Sadové úpravy'!J36</f>
        <v>0</v>
      </c>
      <c r="AZ102" s="83">
        <f>'SO-08 - Sadové úpravy'!F33</f>
        <v>0</v>
      </c>
      <c r="BA102" s="83">
        <f>'SO-08 - Sadové úpravy'!F34</f>
        <v>0</v>
      </c>
      <c r="BB102" s="83">
        <f>'SO-08 - Sadové úpravy'!F35</f>
        <v>0</v>
      </c>
      <c r="BC102" s="83">
        <f>'SO-08 - Sadové úpravy'!F36</f>
        <v>0</v>
      </c>
      <c r="BD102" s="85">
        <f>'SO-08 - Sadové úpravy'!F37</f>
        <v>0</v>
      </c>
      <c r="BT102" s="86" t="s">
        <v>81</v>
      </c>
      <c r="BV102" s="86" t="s">
        <v>75</v>
      </c>
      <c r="BW102" s="86" t="s">
        <v>104</v>
      </c>
      <c r="BX102" s="86" t="s">
        <v>4</v>
      </c>
      <c r="CL102" s="86" t="s">
        <v>1</v>
      </c>
      <c r="CM102" s="86" t="s">
        <v>83</v>
      </c>
    </row>
    <row r="103" spans="1:91" s="7" customFormat="1" ht="16.5" customHeight="1">
      <c r="A103" s="77" t="s">
        <v>77</v>
      </c>
      <c r="B103" s="78"/>
      <c r="C103" s="79"/>
      <c r="D103" s="539" t="s">
        <v>105</v>
      </c>
      <c r="E103" s="539"/>
      <c r="F103" s="539"/>
      <c r="G103" s="539"/>
      <c r="H103" s="539"/>
      <c r="I103" s="80"/>
      <c r="J103" s="539" t="s">
        <v>106</v>
      </c>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c r="AG103" s="514">
        <f>'SO-09 - Oplocení'!J30</f>
        <v>0</v>
      </c>
      <c r="AH103" s="515"/>
      <c r="AI103" s="515"/>
      <c r="AJ103" s="515"/>
      <c r="AK103" s="515"/>
      <c r="AL103" s="515"/>
      <c r="AM103" s="515"/>
      <c r="AN103" s="514">
        <f t="shared" si="0"/>
        <v>0</v>
      </c>
      <c r="AO103" s="515"/>
      <c r="AP103" s="515"/>
      <c r="AQ103" s="81" t="s">
        <v>80</v>
      </c>
      <c r="AR103" s="78"/>
      <c r="AS103" s="82">
        <v>0</v>
      </c>
      <c r="AT103" s="83">
        <f t="shared" si="1"/>
        <v>0</v>
      </c>
      <c r="AU103" s="84">
        <f>'SO-09 - Oplocení'!P130</f>
        <v>138.74705499999999</v>
      </c>
      <c r="AV103" s="83">
        <f>'SO-09 - Oplocení'!J33</f>
        <v>0</v>
      </c>
      <c r="AW103" s="83">
        <f>'SO-09 - Oplocení'!J34</f>
        <v>0</v>
      </c>
      <c r="AX103" s="83">
        <f>'SO-09 - Oplocení'!J35</f>
        <v>0</v>
      </c>
      <c r="AY103" s="83">
        <f>'SO-09 - Oplocení'!J36</f>
        <v>0</v>
      </c>
      <c r="AZ103" s="83">
        <f>'SO-09 - Oplocení'!F33</f>
        <v>0</v>
      </c>
      <c r="BA103" s="83">
        <f>'SO-09 - Oplocení'!F34</f>
        <v>0</v>
      </c>
      <c r="BB103" s="83">
        <f>'SO-09 - Oplocení'!F35</f>
        <v>0</v>
      </c>
      <c r="BC103" s="83">
        <f>'SO-09 - Oplocení'!F36</f>
        <v>0</v>
      </c>
      <c r="BD103" s="85">
        <f>'SO-09 - Oplocení'!F37</f>
        <v>0</v>
      </c>
      <c r="BT103" s="86" t="s">
        <v>81</v>
      </c>
      <c r="BV103" s="86" t="s">
        <v>75</v>
      </c>
      <c r="BW103" s="86" t="s">
        <v>107</v>
      </c>
      <c r="BX103" s="86" t="s">
        <v>4</v>
      </c>
      <c r="CL103" s="86" t="s">
        <v>1</v>
      </c>
      <c r="CM103" s="86" t="s">
        <v>83</v>
      </c>
    </row>
    <row r="104" spans="1:91" s="7" customFormat="1" ht="16.5" customHeight="1">
      <c r="A104" s="77" t="s">
        <v>77</v>
      </c>
      <c r="B104" s="78"/>
      <c r="C104" s="79"/>
      <c r="D104" s="539" t="s">
        <v>108</v>
      </c>
      <c r="E104" s="539"/>
      <c r="F104" s="539"/>
      <c r="G104" s="539"/>
      <c r="H104" s="539"/>
      <c r="I104" s="80"/>
      <c r="J104" s="539" t="s">
        <v>109</v>
      </c>
      <c r="K104" s="539"/>
      <c r="L104" s="539"/>
      <c r="M104" s="539"/>
      <c r="N104" s="539"/>
      <c r="O104" s="539"/>
      <c r="P104" s="539"/>
      <c r="Q104" s="539"/>
      <c r="R104" s="539"/>
      <c r="S104" s="539"/>
      <c r="T104" s="539"/>
      <c r="U104" s="539"/>
      <c r="V104" s="539"/>
      <c r="W104" s="539"/>
      <c r="X104" s="539"/>
      <c r="Y104" s="539"/>
      <c r="Z104" s="539"/>
      <c r="AA104" s="539"/>
      <c r="AB104" s="539"/>
      <c r="AC104" s="539"/>
      <c r="AD104" s="539"/>
      <c r="AE104" s="539"/>
      <c r="AF104" s="539"/>
      <c r="AG104" s="514">
        <f>'SO-10 - Fitness pro seniory'!J30</f>
        <v>0</v>
      </c>
      <c r="AH104" s="515"/>
      <c r="AI104" s="515"/>
      <c r="AJ104" s="515"/>
      <c r="AK104" s="515"/>
      <c r="AL104" s="515"/>
      <c r="AM104" s="515"/>
      <c r="AN104" s="514">
        <f t="shared" si="0"/>
        <v>0</v>
      </c>
      <c r="AO104" s="515"/>
      <c r="AP104" s="515"/>
      <c r="AQ104" s="81" t="s">
        <v>80</v>
      </c>
      <c r="AR104" s="78"/>
      <c r="AS104" s="82">
        <v>0</v>
      </c>
      <c r="AT104" s="83">
        <f t="shared" si="1"/>
        <v>0</v>
      </c>
      <c r="AU104" s="84">
        <f>'SO-10 - Fitness pro seniory'!P129</f>
        <v>18.802434000000002</v>
      </c>
      <c r="AV104" s="83">
        <f>'SO-10 - Fitness pro seniory'!J33</f>
        <v>0</v>
      </c>
      <c r="AW104" s="83">
        <f>'SO-10 - Fitness pro seniory'!J34</f>
        <v>0</v>
      </c>
      <c r="AX104" s="83">
        <f>'SO-10 - Fitness pro seniory'!J35</f>
        <v>0</v>
      </c>
      <c r="AY104" s="83">
        <f>'SO-10 - Fitness pro seniory'!J36</f>
        <v>0</v>
      </c>
      <c r="AZ104" s="83">
        <f>'SO-10 - Fitness pro seniory'!F33</f>
        <v>0</v>
      </c>
      <c r="BA104" s="83">
        <f>'SO-10 - Fitness pro seniory'!F34</f>
        <v>0</v>
      </c>
      <c r="BB104" s="83">
        <f>'SO-10 - Fitness pro seniory'!F35</f>
        <v>0</v>
      </c>
      <c r="BC104" s="83">
        <f>'SO-10 - Fitness pro seniory'!F36</f>
        <v>0</v>
      </c>
      <c r="BD104" s="85">
        <f>'SO-10 - Fitness pro seniory'!F37</f>
        <v>0</v>
      </c>
      <c r="BT104" s="86" t="s">
        <v>81</v>
      </c>
      <c r="BV104" s="86" t="s">
        <v>75</v>
      </c>
      <c r="BW104" s="86" t="s">
        <v>110</v>
      </c>
      <c r="BX104" s="86" t="s">
        <v>4</v>
      </c>
      <c r="CL104" s="86" t="s">
        <v>1</v>
      </c>
      <c r="CM104" s="86" t="s">
        <v>83</v>
      </c>
    </row>
    <row r="105" spans="1:91" s="7" customFormat="1" ht="24.75" customHeight="1">
      <c r="A105" s="77" t="s">
        <v>77</v>
      </c>
      <c r="B105" s="78"/>
      <c r="C105" s="79"/>
      <c r="D105" s="539" t="s">
        <v>111</v>
      </c>
      <c r="E105" s="539"/>
      <c r="F105" s="539"/>
      <c r="G105" s="539"/>
      <c r="H105" s="539"/>
      <c r="I105" s="80"/>
      <c r="J105" s="539" t="s">
        <v>112</v>
      </c>
      <c r="K105" s="539"/>
      <c r="L105" s="539"/>
      <c r="M105" s="539"/>
      <c r="N105" s="539"/>
      <c r="O105" s="539"/>
      <c r="P105" s="539"/>
      <c r="Q105" s="539"/>
      <c r="R105" s="539"/>
      <c r="S105" s="539"/>
      <c r="T105" s="539"/>
      <c r="U105" s="539"/>
      <c r="V105" s="539"/>
      <c r="W105" s="539"/>
      <c r="X105" s="539"/>
      <c r="Y105" s="539"/>
      <c r="Z105" s="539"/>
      <c r="AA105" s="539"/>
      <c r="AB105" s="539"/>
      <c r="AC105" s="539"/>
      <c r="AD105" s="539"/>
      <c r="AE105" s="539"/>
      <c r="AF105" s="539"/>
      <c r="AG105" s="514">
        <f>'IO-01 - Areálové rozvody ...'!J30</f>
        <v>0</v>
      </c>
      <c r="AH105" s="515"/>
      <c r="AI105" s="515"/>
      <c r="AJ105" s="515"/>
      <c r="AK105" s="515"/>
      <c r="AL105" s="515"/>
      <c r="AM105" s="515"/>
      <c r="AN105" s="514">
        <f t="shared" si="0"/>
        <v>0</v>
      </c>
      <c r="AO105" s="515"/>
      <c r="AP105" s="515"/>
      <c r="AQ105" s="81" t="s">
        <v>80</v>
      </c>
      <c r="AR105" s="78"/>
      <c r="AS105" s="82">
        <v>0</v>
      </c>
      <c r="AT105" s="83">
        <f t="shared" si="1"/>
        <v>0</v>
      </c>
      <c r="AU105" s="84">
        <f>'IO-01 - Areálové rozvody ...'!P122</f>
        <v>0</v>
      </c>
      <c r="AV105" s="83">
        <f>'IO-01 - Areálové rozvody ...'!J33</f>
        <v>0</v>
      </c>
      <c r="AW105" s="83">
        <f>'IO-01 - Areálové rozvody ...'!J34</f>
        <v>0</v>
      </c>
      <c r="AX105" s="83">
        <f>'IO-01 - Areálové rozvody ...'!J35</f>
        <v>0</v>
      </c>
      <c r="AY105" s="83">
        <f>'IO-01 - Areálové rozvody ...'!J36</f>
        <v>0</v>
      </c>
      <c r="AZ105" s="83">
        <f>'IO-01 - Areálové rozvody ...'!F33</f>
        <v>0</v>
      </c>
      <c r="BA105" s="83">
        <f>'IO-01 - Areálové rozvody ...'!F34</f>
        <v>0</v>
      </c>
      <c r="BB105" s="83">
        <f>'IO-01 - Areálové rozvody ...'!F35</f>
        <v>0</v>
      </c>
      <c r="BC105" s="83">
        <f>'IO-01 - Areálové rozvody ...'!F36</f>
        <v>0</v>
      </c>
      <c r="BD105" s="85">
        <f>'IO-01 - Areálové rozvody ...'!F37</f>
        <v>0</v>
      </c>
      <c r="BT105" s="86" t="s">
        <v>81</v>
      </c>
      <c r="BV105" s="86" t="s">
        <v>75</v>
      </c>
      <c r="BW105" s="86" t="s">
        <v>113</v>
      </c>
      <c r="BX105" s="86" t="s">
        <v>4</v>
      </c>
      <c r="CL105" s="86" t="s">
        <v>1</v>
      </c>
      <c r="CM105" s="86" t="s">
        <v>83</v>
      </c>
    </row>
    <row r="106" spans="1:91" s="7" customFormat="1" ht="16.5" customHeight="1">
      <c r="A106" s="77" t="s">
        <v>77</v>
      </c>
      <c r="B106" s="78"/>
      <c r="C106" s="79"/>
      <c r="D106" s="539" t="s">
        <v>114</v>
      </c>
      <c r="E106" s="539"/>
      <c r="F106" s="539"/>
      <c r="G106" s="539"/>
      <c r="H106" s="539"/>
      <c r="I106" s="80"/>
      <c r="J106" s="539" t="s">
        <v>115</v>
      </c>
      <c r="K106" s="539"/>
      <c r="L106" s="539"/>
      <c r="M106" s="539"/>
      <c r="N106" s="539"/>
      <c r="O106" s="539"/>
      <c r="P106" s="539"/>
      <c r="Q106" s="539"/>
      <c r="R106" s="539"/>
      <c r="S106" s="539"/>
      <c r="T106" s="539"/>
      <c r="U106" s="539"/>
      <c r="V106" s="539"/>
      <c r="W106" s="539"/>
      <c r="X106" s="539"/>
      <c r="Y106" s="539"/>
      <c r="Z106" s="539"/>
      <c r="AA106" s="539"/>
      <c r="AB106" s="539"/>
      <c r="AC106" s="539"/>
      <c r="AD106" s="539"/>
      <c r="AE106" s="539"/>
      <c r="AF106" s="539"/>
      <c r="AG106" s="514">
        <f>'IO-02 - Dešťová kanalizace'!J30</f>
        <v>0</v>
      </c>
      <c r="AH106" s="515"/>
      <c r="AI106" s="515"/>
      <c r="AJ106" s="515"/>
      <c r="AK106" s="515"/>
      <c r="AL106" s="515"/>
      <c r="AM106" s="515"/>
      <c r="AN106" s="514">
        <f t="shared" si="0"/>
        <v>0</v>
      </c>
      <c r="AO106" s="515"/>
      <c r="AP106" s="515"/>
      <c r="AQ106" s="81" t="s">
        <v>80</v>
      </c>
      <c r="AR106" s="78"/>
      <c r="AS106" s="87">
        <v>0</v>
      </c>
      <c r="AT106" s="88">
        <f t="shared" si="1"/>
        <v>0</v>
      </c>
      <c r="AU106" s="89">
        <f>'IO-02 - Dešťová kanalizace'!P123</f>
        <v>0</v>
      </c>
      <c r="AV106" s="88">
        <f>'IO-02 - Dešťová kanalizace'!J33</f>
        <v>0</v>
      </c>
      <c r="AW106" s="88">
        <f>'IO-02 - Dešťová kanalizace'!J34</f>
        <v>0</v>
      </c>
      <c r="AX106" s="88">
        <f>'IO-02 - Dešťová kanalizace'!J35</f>
        <v>0</v>
      </c>
      <c r="AY106" s="88">
        <f>'IO-02 - Dešťová kanalizace'!J36</f>
        <v>0</v>
      </c>
      <c r="AZ106" s="88">
        <f>'IO-02 - Dešťová kanalizace'!F33</f>
        <v>0</v>
      </c>
      <c r="BA106" s="88">
        <f>'IO-02 - Dešťová kanalizace'!F34</f>
        <v>0</v>
      </c>
      <c r="BB106" s="88">
        <f>'IO-02 - Dešťová kanalizace'!F35</f>
        <v>0</v>
      </c>
      <c r="BC106" s="88">
        <f>'IO-02 - Dešťová kanalizace'!F36</f>
        <v>0</v>
      </c>
      <c r="BD106" s="90">
        <f>'IO-02 - Dešťová kanalizace'!F37</f>
        <v>0</v>
      </c>
      <c r="BT106" s="86" t="s">
        <v>81</v>
      </c>
      <c r="BV106" s="86" t="s">
        <v>75</v>
      </c>
      <c r="BW106" s="86" t="s">
        <v>116</v>
      </c>
      <c r="BX106" s="86" t="s">
        <v>4</v>
      </c>
      <c r="CL106" s="86" t="s">
        <v>1</v>
      </c>
      <c r="CM106" s="86" t="s">
        <v>83</v>
      </c>
    </row>
    <row r="107" spans="1:91" s="2" customFormat="1" ht="30" customHeight="1">
      <c r="A107" s="30"/>
      <c r="B107" s="31"/>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1"/>
      <c r="AS107" s="30"/>
      <c r="AT107" s="30"/>
      <c r="AU107" s="30"/>
      <c r="AV107" s="30"/>
      <c r="AW107" s="30"/>
      <c r="AX107" s="30"/>
      <c r="AY107" s="30"/>
      <c r="AZ107" s="30"/>
      <c r="BA107" s="30"/>
      <c r="BB107" s="30"/>
      <c r="BC107" s="30"/>
      <c r="BD107" s="30"/>
      <c r="BE107" s="30"/>
    </row>
    <row r="108" spans="1:91" s="2" customFormat="1" ht="6.9" customHeight="1">
      <c r="A108" s="30"/>
      <c r="B108" s="45"/>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31"/>
      <c r="AS108" s="30"/>
      <c r="AT108" s="30"/>
      <c r="AU108" s="30"/>
      <c r="AV108" s="30"/>
      <c r="AW108" s="30"/>
      <c r="AX108" s="30"/>
      <c r="AY108" s="30"/>
      <c r="AZ108" s="30"/>
      <c r="BA108" s="30"/>
      <c r="BB108" s="30"/>
      <c r="BC108" s="30"/>
      <c r="BD108" s="30"/>
      <c r="BE108" s="30"/>
    </row>
  </sheetData>
  <mergeCells count="84">
    <mergeCell ref="D98:H98"/>
    <mergeCell ref="D99:H99"/>
    <mergeCell ref="D95:H95"/>
    <mergeCell ref="D100:H100"/>
    <mergeCell ref="D97:H97"/>
    <mergeCell ref="D96:H96"/>
    <mergeCell ref="D102:H102"/>
    <mergeCell ref="D103:H103"/>
    <mergeCell ref="D104:H104"/>
    <mergeCell ref="D101:H101"/>
    <mergeCell ref="I92:AF92"/>
    <mergeCell ref="J102:AF102"/>
    <mergeCell ref="J103:AF103"/>
    <mergeCell ref="J100:AF100"/>
    <mergeCell ref="J99:AF99"/>
    <mergeCell ref="J98:AF98"/>
    <mergeCell ref="J97:AF97"/>
    <mergeCell ref="J101:AF101"/>
    <mergeCell ref="J104:AF104"/>
    <mergeCell ref="J96:AF96"/>
    <mergeCell ref="J95:AF95"/>
    <mergeCell ref="C92:G92"/>
    <mergeCell ref="L85:AO85"/>
    <mergeCell ref="D105:H105"/>
    <mergeCell ref="J105:AF105"/>
    <mergeCell ref="D106:H106"/>
    <mergeCell ref="J106:AF106"/>
    <mergeCell ref="AG94:AM94"/>
    <mergeCell ref="AG104:AM104"/>
    <mergeCell ref="AN104:AP104"/>
    <mergeCell ref="AN102:AP102"/>
    <mergeCell ref="AN92:AP92"/>
    <mergeCell ref="AN101:AP101"/>
    <mergeCell ref="AN98:AP98"/>
    <mergeCell ref="AN100:AP100"/>
    <mergeCell ref="AN99:AP99"/>
    <mergeCell ref="AN95:AP95"/>
    <mergeCell ref="AN97:AP97"/>
    <mergeCell ref="K5:AO5"/>
    <mergeCell ref="K6:AO6"/>
    <mergeCell ref="E23:AN23"/>
    <mergeCell ref="AK26:AO26"/>
    <mergeCell ref="L28:P28"/>
    <mergeCell ref="W28:AE28"/>
    <mergeCell ref="AK28:AO28"/>
    <mergeCell ref="L29:P29"/>
    <mergeCell ref="W29:AE29"/>
    <mergeCell ref="AK29:AO29"/>
    <mergeCell ref="AK30:AO30"/>
    <mergeCell ref="L30:P30"/>
    <mergeCell ref="W30:AE30"/>
    <mergeCell ref="W31:AE31"/>
    <mergeCell ref="AK31:AO31"/>
    <mergeCell ref="L31:P31"/>
    <mergeCell ref="L32:P32"/>
    <mergeCell ref="W32:AE32"/>
    <mergeCell ref="AK32:AO32"/>
    <mergeCell ref="L33:P33"/>
    <mergeCell ref="W33:AE33"/>
    <mergeCell ref="AK33:AO33"/>
    <mergeCell ref="AK35:AO35"/>
    <mergeCell ref="X35:AB35"/>
    <mergeCell ref="AR2:BE2"/>
    <mergeCell ref="AG103:AM103"/>
    <mergeCell ref="AG102:AM102"/>
    <mergeCell ref="AG92:AM92"/>
    <mergeCell ref="AG97:AM97"/>
    <mergeCell ref="AG95:AM95"/>
    <mergeCell ref="AG100:AM100"/>
    <mergeCell ref="AG101:AM101"/>
    <mergeCell ref="AG99:AM99"/>
    <mergeCell ref="AG96:AM96"/>
    <mergeCell ref="AG98:AM98"/>
    <mergeCell ref="AM87:AN87"/>
    <mergeCell ref="AM89:AP89"/>
    <mergeCell ref="AM90:AP90"/>
    <mergeCell ref="AN103:AP103"/>
    <mergeCell ref="AN96:AP96"/>
    <mergeCell ref="AS89:AT91"/>
    <mergeCell ref="AN105:AP105"/>
    <mergeCell ref="AG105:AM105"/>
    <mergeCell ref="AN106:AP106"/>
    <mergeCell ref="AG106:AM106"/>
    <mergeCell ref="AN94:AP94"/>
  </mergeCells>
  <hyperlinks>
    <hyperlink ref="A95" location="'SO-01 - Bourání'!C2" display="/"/>
    <hyperlink ref="A96" location="'SO-02 - Komunikace, hledi...'!C2" display="/"/>
    <hyperlink ref="A97" location="'SO-03 - Víceúčelové hřiště'!C2" display="/"/>
    <hyperlink ref="A98" location="'SO-04 - Parkur'!C2" display="/"/>
    <hyperlink ref="A99" location="'SO-05 - Skatepark'!C2" display="/"/>
    <hyperlink ref="A100" location="'SO-06 - Objekt zázemí'!C2" display="/"/>
    <hyperlink ref="A101" location="'SO-07 - Vstupní volnočaso...'!C2" display="/"/>
    <hyperlink ref="A102" location="'SO-08 - Sadové úpravy'!C2" display="/"/>
    <hyperlink ref="A103" location="'SO-09 - Oplocení'!C2" display="/"/>
    <hyperlink ref="A104" location="'SO-10 - Fitness pro seniory'!C2" display="/"/>
    <hyperlink ref="A105" location="'IO-01 - Areálové rozvody ...'!C2" display="/"/>
    <hyperlink ref="A106" location="'IO-02 - Dešťová kanalizac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M239"/>
  <sheetViews>
    <sheetView showGridLines="0" workbookViewId="0">
      <selection activeCell="I232" sqref="I232"/>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82</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119</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ROUND((SUM(BE128:BE238)),  2)</f>
        <v>0</v>
      </c>
      <c r="G33" s="30"/>
      <c r="H33" s="30"/>
      <c r="I33" s="99">
        <v>0.21</v>
      </c>
      <c r="J33" s="98">
        <f>ROUND(((SUM(BE128:BE238))*I33),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ROUND((SUM(BF128:BF238)),  2)</f>
        <v>0</v>
      </c>
      <c r="G34" s="30"/>
      <c r="H34" s="30"/>
      <c r="I34" s="99">
        <v>0.15</v>
      </c>
      <c r="J34" s="98">
        <f>ROUND(((SUM(BF128:BF238))*I34),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ROUND((SUM(BG128:BG238)),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ROUND((SUM(BH128:BH238)),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ROUND((SUM(BI128:BI238)),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SO-01 - Bourání</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J129</f>
        <v>0</v>
      </c>
      <c r="L97" s="111"/>
    </row>
    <row r="98" spans="1:31" s="10" customFormat="1" ht="19.95" customHeight="1">
      <c r="B98" s="115"/>
      <c r="D98" s="116" t="s">
        <v>126</v>
      </c>
      <c r="E98" s="117"/>
      <c r="F98" s="117"/>
      <c r="G98" s="117"/>
      <c r="H98" s="117"/>
      <c r="I98" s="117"/>
      <c r="J98" s="118">
        <f>J130</f>
        <v>0</v>
      </c>
      <c r="L98" s="115"/>
    </row>
    <row r="99" spans="1:31" s="10" customFormat="1" ht="19.95" customHeight="1">
      <c r="B99" s="115"/>
      <c r="D99" s="116" t="s">
        <v>127</v>
      </c>
      <c r="E99" s="117"/>
      <c r="F99" s="117"/>
      <c r="G99" s="117"/>
      <c r="H99" s="117"/>
      <c r="I99" s="117"/>
      <c r="J99" s="118">
        <f>J171</f>
        <v>0</v>
      </c>
      <c r="L99" s="115"/>
    </row>
    <row r="100" spans="1:31" s="10" customFormat="1" ht="19.95" customHeight="1">
      <c r="B100" s="115"/>
      <c r="D100" s="116" t="s">
        <v>128</v>
      </c>
      <c r="E100" s="117"/>
      <c r="F100" s="117"/>
      <c r="G100" s="117"/>
      <c r="H100" s="117"/>
      <c r="I100" s="117"/>
      <c r="J100" s="118">
        <f>J208</f>
        <v>0</v>
      </c>
      <c r="L100" s="115"/>
    </row>
    <row r="101" spans="1:31" s="10" customFormat="1" ht="19.95" customHeight="1">
      <c r="B101" s="115"/>
      <c r="D101" s="116" t="s">
        <v>129</v>
      </c>
      <c r="E101" s="117"/>
      <c r="F101" s="117"/>
      <c r="G101" s="117"/>
      <c r="H101" s="117"/>
      <c r="I101" s="117"/>
      <c r="J101" s="118">
        <f>J218</f>
        <v>0</v>
      </c>
      <c r="L101" s="115"/>
    </row>
    <row r="102" spans="1:31" s="9" customFormat="1" ht="24.9" customHeight="1">
      <c r="B102" s="111"/>
      <c r="D102" s="112" t="s">
        <v>130</v>
      </c>
      <c r="E102" s="113"/>
      <c r="F102" s="113"/>
      <c r="G102" s="113"/>
      <c r="H102" s="113"/>
      <c r="I102" s="113"/>
      <c r="J102" s="114">
        <f>J220</f>
        <v>0</v>
      </c>
      <c r="L102" s="111"/>
    </row>
    <row r="103" spans="1:31" s="10" customFormat="1" ht="19.95" customHeight="1">
      <c r="B103" s="115"/>
      <c r="D103" s="116" t="s">
        <v>131</v>
      </c>
      <c r="E103" s="117"/>
      <c r="F103" s="117"/>
      <c r="G103" s="117"/>
      <c r="H103" s="117"/>
      <c r="I103" s="117"/>
      <c r="J103" s="118">
        <f>J221</f>
        <v>0</v>
      </c>
      <c r="L103" s="115"/>
    </row>
    <row r="104" spans="1:31" s="9" customFormat="1" ht="24.9" customHeight="1">
      <c r="B104" s="111"/>
      <c r="D104" s="112" t="s">
        <v>132</v>
      </c>
      <c r="E104" s="113"/>
      <c r="F104" s="113"/>
      <c r="G104" s="113"/>
      <c r="H104" s="113"/>
      <c r="I104" s="113"/>
      <c r="J104" s="114">
        <f>J230</f>
        <v>0</v>
      </c>
      <c r="L104" s="111"/>
    </row>
    <row r="105" spans="1:31" s="10" customFormat="1" ht="19.95" customHeight="1">
      <c r="B105" s="115"/>
      <c r="D105" s="116" t="s">
        <v>133</v>
      </c>
      <c r="E105" s="117"/>
      <c r="F105" s="117"/>
      <c r="G105" s="117"/>
      <c r="H105" s="117"/>
      <c r="I105" s="117"/>
      <c r="J105" s="118">
        <f>J231</f>
        <v>0</v>
      </c>
      <c r="L105" s="115"/>
    </row>
    <row r="106" spans="1:31" s="10" customFormat="1" ht="19.95" customHeight="1">
      <c r="B106" s="115"/>
      <c r="D106" s="116" t="s">
        <v>134</v>
      </c>
      <c r="E106" s="117"/>
      <c r="F106" s="117"/>
      <c r="G106" s="117"/>
      <c r="H106" s="117"/>
      <c r="I106" s="117"/>
      <c r="J106" s="118">
        <f>J233</f>
        <v>0</v>
      </c>
      <c r="L106" s="115"/>
    </row>
    <row r="107" spans="1:31" s="10" customFormat="1" ht="19.95" customHeight="1">
      <c r="B107" s="115"/>
      <c r="D107" s="116" t="s">
        <v>135</v>
      </c>
      <c r="E107" s="117"/>
      <c r="F107" s="117"/>
      <c r="G107" s="117"/>
      <c r="H107" s="117"/>
      <c r="I107" s="117"/>
      <c r="J107" s="118">
        <f>J235</f>
        <v>0</v>
      </c>
      <c r="L107" s="115"/>
    </row>
    <row r="108" spans="1:31" s="10" customFormat="1" ht="19.95" customHeight="1">
      <c r="B108" s="115"/>
      <c r="D108" s="116" t="s">
        <v>136</v>
      </c>
      <c r="E108" s="117"/>
      <c r="F108" s="117"/>
      <c r="G108" s="117"/>
      <c r="H108" s="117"/>
      <c r="I108" s="117"/>
      <c r="J108" s="118">
        <f>J237</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137</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545" t="str">
        <f>E7</f>
        <v>III. etapa revitalizace Letního cvičiště Louny</v>
      </c>
      <c r="F118" s="546"/>
      <c r="G118" s="546"/>
      <c r="H118" s="546"/>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118</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537" t="str">
        <f>E9</f>
        <v>SO-01 - Bourání</v>
      </c>
      <c r="F120" s="544"/>
      <c r="G120" s="544"/>
      <c r="H120" s="544"/>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Louny</v>
      </c>
      <c r="G122" s="30"/>
      <c r="H122" s="30"/>
      <c r="I122" s="27" t="s">
        <v>20</v>
      </c>
      <c r="J122" s="53">
        <f>IF(J12="","",J12)</f>
        <v>44179</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21</v>
      </c>
      <c r="D124" s="30"/>
      <c r="E124" s="30"/>
      <c r="F124" s="25" t="str">
        <f>E15</f>
        <v>Město Louny</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25</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138</v>
      </c>
      <c r="D127" s="122" t="s">
        <v>58</v>
      </c>
      <c r="E127" s="122" t="s">
        <v>54</v>
      </c>
      <c r="F127" s="122" t="s">
        <v>55</v>
      </c>
      <c r="G127" s="122" t="s">
        <v>139</v>
      </c>
      <c r="H127" s="122" t="s">
        <v>140</v>
      </c>
      <c r="I127" s="122" t="s">
        <v>141</v>
      </c>
      <c r="J127" s="123" t="s">
        <v>122</v>
      </c>
      <c r="K127" s="124" t="s">
        <v>142</v>
      </c>
      <c r="L127" s="125"/>
      <c r="M127" s="60" t="s">
        <v>1</v>
      </c>
      <c r="N127" s="61" t="s">
        <v>37</v>
      </c>
      <c r="O127" s="61" t="s">
        <v>143</v>
      </c>
      <c r="P127" s="61" t="s">
        <v>144</v>
      </c>
      <c r="Q127" s="61" t="s">
        <v>145</v>
      </c>
      <c r="R127" s="61" t="s">
        <v>146</v>
      </c>
      <c r="S127" s="61" t="s">
        <v>147</v>
      </c>
      <c r="T127" s="62" t="s">
        <v>148</v>
      </c>
      <c r="U127" s="119"/>
      <c r="V127" s="119"/>
      <c r="W127" s="119"/>
      <c r="X127" s="119"/>
      <c r="Y127" s="119"/>
      <c r="Z127" s="119"/>
      <c r="AA127" s="119"/>
      <c r="AB127" s="119"/>
      <c r="AC127" s="119"/>
      <c r="AD127" s="119"/>
      <c r="AE127" s="119"/>
    </row>
    <row r="128" spans="1:63" s="2" customFormat="1" ht="22.8" customHeight="1">
      <c r="A128" s="30"/>
      <c r="B128" s="31"/>
      <c r="C128" s="67" t="s">
        <v>149</v>
      </c>
      <c r="D128" s="30"/>
      <c r="E128" s="30"/>
      <c r="F128" s="30"/>
      <c r="G128" s="30"/>
      <c r="H128" s="30"/>
      <c r="I128" s="30"/>
      <c r="J128" s="126">
        <f>BK128</f>
        <v>0</v>
      </c>
      <c r="K128" s="30"/>
      <c r="L128" s="31"/>
      <c r="M128" s="63"/>
      <c r="N128" s="54"/>
      <c r="O128" s="64"/>
      <c r="P128" s="127">
        <f>P129+P220+P230</f>
        <v>12178.011904999999</v>
      </c>
      <c r="Q128" s="64"/>
      <c r="R128" s="127">
        <f>R129+R220+R230</f>
        <v>3.5500000000000004E-2</v>
      </c>
      <c r="S128" s="64"/>
      <c r="T128" s="128">
        <f>T129+T220+T230</f>
        <v>2393.069</v>
      </c>
      <c r="U128" s="30"/>
      <c r="V128" s="30"/>
      <c r="W128" s="30"/>
      <c r="X128" s="30"/>
      <c r="Y128" s="30"/>
      <c r="Z128" s="30"/>
      <c r="AA128" s="30"/>
      <c r="AB128" s="30"/>
      <c r="AC128" s="30"/>
      <c r="AD128" s="30"/>
      <c r="AE128" s="30"/>
      <c r="AT128" s="18" t="s">
        <v>72</v>
      </c>
      <c r="AU128" s="18" t="s">
        <v>124</v>
      </c>
      <c r="BK128" s="129">
        <f>BK129+BK220+BK230</f>
        <v>0</v>
      </c>
    </row>
    <row r="129" spans="1:65" s="12" customFormat="1" ht="25.95" customHeight="1">
      <c r="B129" s="130"/>
      <c r="D129" s="131" t="s">
        <v>72</v>
      </c>
      <c r="E129" s="132" t="s">
        <v>150</v>
      </c>
      <c r="F129" s="132" t="s">
        <v>151</v>
      </c>
      <c r="J129" s="133">
        <f>BK129</f>
        <v>0</v>
      </c>
      <c r="L129" s="130"/>
      <c r="M129" s="134"/>
      <c r="N129" s="135"/>
      <c r="O129" s="135"/>
      <c r="P129" s="136">
        <f>P130+P171+P208+P218</f>
        <v>11900.037505</v>
      </c>
      <c r="Q129" s="135"/>
      <c r="R129" s="136">
        <f>R130+R171+R208+R218</f>
        <v>3.5500000000000004E-2</v>
      </c>
      <c r="S129" s="135"/>
      <c r="T129" s="137">
        <f>T130+T171+T208+T218</f>
        <v>2381.1994</v>
      </c>
      <c r="AR129" s="131" t="s">
        <v>81</v>
      </c>
      <c r="AT129" s="138" t="s">
        <v>72</v>
      </c>
      <c r="AU129" s="138" t="s">
        <v>73</v>
      </c>
      <c r="AY129" s="131" t="s">
        <v>152</v>
      </c>
      <c r="BK129" s="139">
        <f>BK130+BK171+BK208+BK218</f>
        <v>0</v>
      </c>
    </row>
    <row r="130" spans="1:65" s="12" customFormat="1" ht="22.8" customHeight="1">
      <c r="B130" s="130"/>
      <c r="D130" s="131" t="s">
        <v>72</v>
      </c>
      <c r="E130" s="140" t="s">
        <v>81</v>
      </c>
      <c r="F130" s="140" t="s">
        <v>153</v>
      </c>
      <c r="J130" s="141">
        <f>BK130</f>
        <v>0</v>
      </c>
      <c r="L130" s="130"/>
      <c r="M130" s="134"/>
      <c r="N130" s="135"/>
      <c r="O130" s="135"/>
      <c r="P130" s="136">
        <f>SUM(P131:P170)</f>
        <v>629.716948</v>
      </c>
      <c r="Q130" s="135"/>
      <c r="R130" s="136">
        <f>SUM(R131:R170)</f>
        <v>0</v>
      </c>
      <c r="S130" s="135"/>
      <c r="T130" s="137">
        <f>SUM(T131:T170)</f>
        <v>1035.3344999999999</v>
      </c>
      <c r="AR130" s="131" t="s">
        <v>81</v>
      </c>
      <c r="AT130" s="138" t="s">
        <v>72</v>
      </c>
      <c r="AU130" s="138" t="s">
        <v>81</v>
      </c>
      <c r="AY130" s="131" t="s">
        <v>152</v>
      </c>
      <c r="BK130" s="139">
        <f>SUM(BK131:BK170)</f>
        <v>0</v>
      </c>
    </row>
    <row r="131" spans="1:65" s="2" customFormat="1" ht="24.15" customHeight="1">
      <c r="A131" s="30"/>
      <c r="B131" s="142"/>
      <c r="C131" s="143" t="s">
        <v>81</v>
      </c>
      <c r="D131" s="143" t="s">
        <v>154</v>
      </c>
      <c r="E131" s="144" t="s">
        <v>155</v>
      </c>
      <c r="F131" s="145" t="s">
        <v>156</v>
      </c>
      <c r="G131" s="146" t="s">
        <v>157</v>
      </c>
      <c r="H131" s="147">
        <v>29.7</v>
      </c>
      <c r="I131" s="148"/>
      <c r="J131" s="148">
        <f>ROUND(I131*H131,2)</f>
        <v>0</v>
      </c>
      <c r="K131" s="149"/>
      <c r="L131" s="31"/>
      <c r="M131" s="150" t="s">
        <v>1</v>
      </c>
      <c r="N131" s="151" t="s">
        <v>38</v>
      </c>
      <c r="O131" s="152">
        <v>0.25</v>
      </c>
      <c r="P131" s="152">
        <f>O131*H131</f>
        <v>7.4249999999999998</v>
      </c>
      <c r="Q131" s="152">
        <v>0</v>
      </c>
      <c r="R131" s="152">
        <f>Q131*H131</f>
        <v>0</v>
      </c>
      <c r="S131" s="152">
        <v>0.22500000000000001</v>
      </c>
      <c r="T131" s="153">
        <f>S131*H131</f>
        <v>6.6825000000000001</v>
      </c>
      <c r="U131" s="30"/>
      <c r="V131" s="30"/>
      <c r="W131" s="30"/>
      <c r="X131" s="30"/>
      <c r="Y131" s="30"/>
      <c r="Z131" s="30"/>
      <c r="AA131" s="30"/>
      <c r="AB131" s="30"/>
      <c r="AC131" s="30"/>
      <c r="AD131" s="30"/>
      <c r="AE131" s="30"/>
      <c r="AR131" s="154" t="s">
        <v>158</v>
      </c>
      <c r="AT131" s="154" t="s">
        <v>154</v>
      </c>
      <c r="AU131" s="154" t="s">
        <v>83</v>
      </c>
      <c r="AY131" s="18" t="s">
        <v>152</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158</v>
      </c>
      <c r="BM131" s="154" t="s">
        <v>159</v>
      </c>
    </row>
    <row r="132" spans="1:65" s="13" customFormat="1">
      <c r="B132" s="156"/>
      <c r="D132" s="157" t="s">
        <v>160</v>
      </c>
      <c r="E132" s="158" t="s">
        <v>1</v>
      </c>
      <c r="F132" s="159" t="s">
        <v>161</v>
      </c>
      <c r="H132" s="160">
        <v>29.7</v>
      </c>
      <c r="L132" s="156"/>
      <c r="M132" s="161"/>
      <c r="N132" s="162"/>
      <c r="O132" s="162"/>
      <c r="P132" s="162"/>
      <c r="Q132" s="162"/>
      <c r="R132" s="162"/>
      <c r="S132" s="162"/>
      <c r="T132" s="163"/>
      <c r="AT132" s="158" t="s">
        <v>160</v>
      </c>
      <c r="AU132" s="158" t="s">
        <v>83</v>
      </c>
      <c r="AV132" s="13" t="s">
        <v>83</v>
      </c>
      <c r="AW132" s="13" t="s">
        <v>29</v>
      </c>
      <c r="AX132" s="13" t="s">
        <v>81</v>
      </c>
      <c r="AY132" s="158" t="s">
        <v>152</v>
      </c>
    </row>
    <row r="133" spans="1:65" s="2" customFormat="1" ht="24.15" customHeight="1">
      <c r="A133" s="30"/>
      <c r="B133" s="142"/>
      <c r="C133" s="143" t="s">
        <v>83</v>
      </c>
      <c r="D133" s="143" t="s">
        <v>154</v>
      </c>
      <c r="E133" s="144" t="s">
        <v>162</v>
      </c>
      <c r="F133" s="145" t="s">
        <v>163</v>
      </c>
      <c r="G133" s="146" t="s">
        <v>157</v>
      </c>
      <c r="H133" s="147">
        <v>8.4</v>
      </c>
      <c r="I133" s="148"/>
      <c r="J133" s="148">
        <f>ROUND(I133*H133,2)</f>
        <v>0</v>
      </c>
      <c r="K133" s="149"/>
      <c r="L133" s="31"/>
      <c r="M133" s="150" t="s">
        <v>1</v>
      </c>
      <c r="N133" s="151" t="s">
        <v>38</v>
      </c>
      <c r="O133" s="152">
        <v>0.75600000000000001</v>
      </c>
      <c r="P133" s="152">
        <f>O133*H133</f>
        <v>6.3504000000000005</v>
      </c>
      <c r="Q133" s="152">
        <v>0</v>
      </c>
      <c r="R133" s="152">
        <f>Q133*H133</f>
        <v>0</v>
      </c>
      <c r="S133" s="152">
        <v>0.5</v>
      </c>
      <c r="T133" s="153">
        <f>S133*H133</f>
        <v>4.2</v>
      </c>
      <c r="U133" s="30"/>
      <c r="V133" s="30"/>
      <c r="W133" s="30"/>
      <c r="X133" s="30"/>
      <c r="Y133" s="30"/>
      <c r="Z133" s="30"/>
      <c r="AA133" s="30"/>
      <c r="AB133" s="30"/>
      <c r="AC133" s="30"/>
      <c r="AD133" s="30"/>
      <c r="AE133" s="30"/>
      <c r="AR133" s="154" t="s">
        <v>158</v>
      </c>
      <c r="AT133" s="154" t="s">
        <v>154</v>
      </c>
      <c r="AU133" s="154" t="s">
        <v>83</v>
      </c>
      <c r="AY133" s="18" t="s">
        <v>152</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158</v>
      </c>
      <c r="BM133" s="154" t="s">
        <v>164</v>
      </c>
    </row>
    <row r="134" spans="1:65" s="13" customFormat="1">
      <c r="B134" s="156"/>
      <c r="D134" s="157" t="s">
        <v>160</v>
      </c>
      <c r="E134" s="158" t="s">
        <v>1</v>
      </c>
      <c r="F134" s="159" t="s">
        <v>165</v>
      </c>
      <c r="H134" s="160">
        <v>8.4</v>
      </c>
      <c r="L134" s="156"/>
      <c r="M134" s="161"/>
      <c r="N134" s="162"/>
      <c r="O134" s="162"/>
      <c r="P134" s="162"/>
      <c r="Q134" s="162"/>
      <c r="R134" s="162"/>
      <c r="S134" s="162"/>
      <c r="T134" s="163"/>
      <c r="AT134" s="158" t="s">
        <v>160</v>
      </c>
      <c r="AU134" s="158" t="s">
        <v>83</v>
      </c>
      <c r="AV134" s="13" t="s">
        <v>83</v>
      </c>
      <c r="AW134" s="13" t="s">
        <v>29</v>
      </c>
      <c r="AX134" s="13" t="s">
        <v>81</v>
      </c>
      <c r="AY134" s="158" t="s">
        <v>152</v>
      </c>
    </row>
    <row r="135" spans="1:65" s="2" customFormat="1" ht="24.15" customHeight="1">
      <c r="A135" s="30"/>
      <c r="B135" s="142"/>
      <c r="C135" s="143" t="s">
        <v>166</v>
      </c>
      <c r="D135" s="143" t="s">
        <v>154</v>
      </c>
      <c r="E135" s="144" t="s">
        <v>167</v>
      </c>
      <c r="F135" s="145" t="s">
        <v>168</v>
      </c>
      <c r="G135" s="146" t="s">
        <v>157</v>
      </c>
      <c r="H135" s="147">
        <v>1756</v>
      </c>
      <c r="I135" s="148"/>
      <c r="J135" s="148">
        <f>ROUND(I135*H135,2)</f>
        <v>0</v>
      </c>
      <c r="K135" s="149"/>
      <c r="L135" s="31"/>
      <c r="M135" s="150" t="s">
        <v>1</v>
      </c>
      <c r="N135" s="151" t="s">
        <v>38</v>
      </c>
      <c r="O135" s="152">
        <v>0.23599999999999999</v>
      </c>
      <c r="P135" s="152">
        <f>O135*H135</f>
        <v>414.416</v>
      </c>
      <c r="Q135" s="152">
        <v>0</v>
      </c>
      <c r="R135" s="152">
        <f>Q135*H135</f>
        <v>0</v>
      </c>
      <c r="S135" s="152">
        <v>0.58199999999999996</v>
      </c>
      <c r="T135" s="153">
        <f>S135*H135</f>
        <v>1021.992</v>
      </c>
      <c r="U135" s="30"/>
      <c r="V135" s="30"/>
      <c r="W135" s="30"/>
      <c r="X135" s="30"/>
      <c r="Y135" s="30"/>
      <c r="Z135" s="30"/>
      <c r="AA135" s="30"/>
      <c r="AB135" s="30"/>
      <c r="AC135" s="30"/>
      <c r="AD135" s="30"/>
      <c r="AE135" s="30"/>
      <c r="AR135" s="154" t="s">
        <v>158</v>
      </c>
      <c r="AT135" s="154" t="s">
        <v>154</v>
      </c>
      <c r="AU135" s="154" t="s">
        <v>83</v>
      </c>
      <c r="AY135" s="18" t="s">
        <v>152</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158</v>
      </c>
      <c r="BM135" s="154" t="s">
        <v>169</v>
      </c>
    </row>
    <row r="136" spans="1:65" s="13" customFormat="1">
      <c r="B136" s="156"/>
      <c r="D136" s="157" t="s">
        <v>160</v>
      </c>
      <c r="E136" s="158" t="s">
        <v>1</v>
      </c>
      <c r="F136" s="159" t="s">
        <v>170</v>
      </c>
      <c r="H136" s="160">
        <v>1756</v>
      </c>
      <c r="L136" s="156"/>
      <c r="M136" s="161"/>
      <c r="N136" s="162"/>
      <c r="O136" s="162"/>
      <c r="P136" s="162"/>
      <c r="Q136" s="162"/>
      <c r="R136" s="162"/>
      <c r="S136" s="162"/>
      <c r="T136" s="163"/>
      <c r="AT136" s="158" t="s">
        <v>160</v>
      </c>
      <c r="AU136" s="158" t="s">
        <v>83</v>
      </c>
      <c r="AV136" s="13" t="s">
        <v>83</v>
      </c>
      <c r="AW136" s="13" t="s">
        <v>29</v>
      </c>
      <c r="AX136" s="13" t="s">
        <v>81</v>
      </c>
      <c r="AY136" s="158" t="s">
        <v>152</v>
      </c>
    </row>
    <row r="137" spans="1:65" s="2" customFormat="1" ht="14.4" customHeight="1">
      <c r="A137" s="30"/>
      <c r="B137" s="142"/>
      <c r="C137" s="143" t="s">
        <v>158</v>
      </c>
      <c r="D137" s="143" t="s">
        <v>154</v>
      </c>
      <c r="E137" s="144" t="s">
        <v>171</v>
      </c>
      <c r="F137" s="145" t="s">
        <v>172</v>
      </c>
      <c r="G137" s="146" t="s">
        <v>173</v>
      </c>
      <c r="H137" s="147">
        <v>12</v>
      </c>
      <c r="I137" s="148"/>
      <c r="J137" s="148">
        <f>ROUND(I137*H137,2)</f>
        <v>0</v>
      </c>
      <c r="K137" s="149"/>
      <c r="L137" s="31"/>
      <c r="M137" s="150" t="s">
        <v>1</v>
      </c>
      <c r="N137" s="151" t="s">
        <v>38</v>
      </c>
      <c r="O137" s="152">
        <v>0.13300000000000001</v>
      </c>
      <c r="P137" s="152">
        <f>O137*H137</f>
        <v>1.5960000000000001</v>
      </c>
      <c r="Q137" s="152">
        <v>0</v>
      </c>
      <c r="R137" s="152">
        <f>Q137*H137</f>
        <v>0</v>
      </c>
      <c r="S137" s="152">
        <v>0.20499999999999999</v>
      </c>
      <c r="T137" s="153">
        <f>S137*H137</f>
        <v>2.46</v>
      </c>
      <c r="U137" s="30"/>
      <c r="V137" s="30"/>
      <c r="W137" s="30"/>
      <c r="X137" s="30"/>
      <c r="Y137" s="30"/>
      <c r="Z137" s="30"/>
      <c r="AA137" s="30"/>
      <c r="AB137" s="30"/>
      <c r="AC137" s="30"/>
      <c r="AD137" s="30"/>
      <c r="AE137" s="30"/>
      <c r="AR137" s="154" t="s">
        <v>158</v>
      </c>
      <c r="AT137" s="154" t="s">
        <v>154</v>
      </c>
      <c r="AU137" s="154" t="s">
        <v>83</v>
      </c>
      <c r="AY137" s="18" t="s">
        <v>152</v>
      </c>
      <c r="BE137" s="155">
        <f>IF(N137="základní",J137,0)</f>
        <v>0</v>
      </c>
      <c r="BF137" s="155">
        <f>IF(N137="snížená",J137,0)</f>
        <v>0</v>
      </c>
      <c r="BG137" s="155">
        <f>IF(N137="zákl. přenesená",J137,0)</f>
        <v>0</v>
      </c>
      <c r="BH137" s="155">
        <f>IF(N137="sníž. přenesená",J137,0)</f>
        <v>0</v>
      </c>
      <c r="BI137" s="155">
        <f>IF(N137="nulová",J137,0)</f>
        <v>0</v>
      </c>
      <c r="BJ137" s="18" t="s">
        <v>81</v>
      </c>
      <c r="BK137" s="155">
        <f>ROUND(I137*H137,2)</f>
        <v>0</v>
      </c>
      <c r="BL137" s="18" t="s">
        <v>158</v>
      </c>
      <c r="BM137" s="154" t="s">
        <v>174</v>
      </c>
    </row>
    <row r="138" spans="1:65" s="2" customFormat="1" ht="24.15" customHeight="1">
      <c r="A138" s="30"/>
      <c r="B138" s="142"/>
      <c r="C138" s="143" t="s">
        <v>175</v>
      </c>
      <c r="D138" s="143" t="s">
        <v>154</v>
      </c>
      <c r="E138" s="144" t="s">
        <v>176</v>
      </c>
      <c r="F138" s="145" t="s">
        <v>177</v>
      </c>
      <c r="G138" s="146" t="s">
        <v>178</v>
      </c>
      <c r="H138" s="147">
        <v>718.7</v>
      </c>
      <c r="I138" s="148"/>
      <c r="J138" s="148">
        <f>ROUND(I138*H138,2)</f>
        <v>0</v>
      </c>
      <c r="K138" s="149"/>
      <c r="L138" s="31"/>
      <c r="M138" s="150" t="s">
        <v>1</v>
      </c>
      <c r="N138" s="151" t="s">
        <v>38</v>
      </c>
      <c r="O138" s="152">
        <v>0.21199999999999999</v>
      </c>
      <c r="P138" s="152">
        <f>O138*H138</f>
        <v>152.36440000000002</v>
      </c>
      <c r="Q138" s="152">
        <v>0</v>
      </c>
      <c r="R138" s="152">
        <f>Q138*H138</f>
        <v>0</v>
      </c>
      <c r="S138" s="152">
        <v>0</v>
      </c>
      <c r="T138" s="153">
        <f>S138*H138</f>
        <v>0</v>
      </c>
      <c r="U138" s="30"/>
      <c r="V138" s="30"/>
      <c r="W138" s="30"/>
      <c r="X138" s="30"/>
      <c r="Y138" s="30"/>
      <c r="Z138" s="30"/>
      <c r="AA138" s="30"/>
      <c r="AB138" s="30"/>
      <c r="AC138" s="30"/>
      <c r="AD138" s="30"/>
      <c r="AE138" s="30"/>
      <c r="AR138" s="154" t="s">
        <v>158</v>
      </c>
      <c r="AT138" s="154" t="s">
        <v>154</v>
      </c>
      <c r="AU138" s="154" t="s">
        <v>83</v>
      </c>
      <c r="AY138" s="18" t="s">
        <v>152</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158</v>
      </c>
      <c r="BM138" s="154" t="s">
        <v>179</v>
      </c>
    </row>
    <row r="139" spans="1:65" s="14" customFormat="1">
      <c r="B139" s="164"/>
      <c r="D139" s="157" t="s">
        <v>160</v>
      </c>
      <c r="E139" s="165" t="s">
        <v>1</v>
      </c>
      <c r="F139" s="166" t="s">
        <v>180</v>
      </c>
      <c r="H139" s="165" t="s">
        <v>1</v>
      </c>
      <c r="L139" s="164"/>
      <c r="M139" s="167"/>
      <c r="N139" s="168"/>
      <c r="O139" s="168"/>
      <c r="P139" s="168"/>
      <c r="Q139" s="168"/>
      <c r="R139" s="168"/>
      <c r="S139" s="168"/>
      <c r="T139" s="169"/>
      <c r="AT139" s="165" t="s">
        <v>160</v>
      </c>
      <c r="AU139" s="165" t="s">
        <v>83</v>
      </c>
      <c r="AV139" s="14" t="s">
        <v>81</v>
      </c>
      <c r="AW139" s="14" t="s">
        <v>29</v>
      </c>
      <c r="AX139" s="14" t="s">
        <v>73</v>
      </c>
      <c r="AY139" s="165" t="s">
        <v>152</v>
      </c>
    </row>
    <row r="140" spans="1:65" s="13" customFormat="1">
      <c r="B140" s="156"/>
      <c r="D140" s="157" t="s">
        <v>160</v>
      </c>
      <c r="E140" s="158" t="s">
        <v>1</v>
      </c>
      <c r="F140" s="159" t="s">
        <v>181</v>
      </c>
      <c r="H140" s="160">
        <v>158.25</v>
      </c>
      <c r="L140" s="156"/>
      <c r="M140" s="161"/>
      <c r="N140" s="162"/>
      <c r="O140" s="162"/>
      <c r="P140" s="162"/>
      <c r="Q140" s="162"/>
      <c r="R140" s="162"/>
      <c r="S140" s="162"/>
      <c r="T140" s="163"/>
      <c r="AT140" s="158" t="s">
        <v>160</v>
      </c>
      <c r="AU140" s="158" t="s">
        <v>83</v>
      </c>
      <c r="AV140" s="13" t="s">
        <v>83</v>
      </c>
      <c r="AW140" s="13" t="s">
        <v>29</v>
      </c>
      <c r="AX140" s="13" t="s">
        <v>73</v>
      </c>
      <c r="AY140" s="158" t="s">
        <v>152</v>
      </c>
    </row>
    <row r="141" spans="1:65" s="13" customFormat="1">
      <c r="B141" s="156"/>
      <c r="D141" s="157" t="s">
        <v>160</v>
      </c>
      <c r="E141" s="158" t="s">
        <v>1</v>
      </c>
      <c r="F141" s="159" t="s">
        <v>182</v>
      </c>
      <c r="H141" s="160">
        <v>39</v>
      </c>
      <c r="L141" s="156"/>
      <c r="M141" s="161"/>
      <c r="N141" s="162"/>
      <c r="O141" s="162"/>
      <c r="P141" s="162"/>
      <c r="Q141" s="162"/>
      <c r="R141" s="162"/>
      <c r="S141" s="162"/>
      <c r="T141" s="163"/>
      <c r="AT141" s="158" t="s">
        <v>160</v>
      </c>
      <c r="AU141" s="158" t="s">
        <v>83</v>
      </c>
      <c r="AV141" s="13" t="s">
        <v>83</v>
      </c>
      <c r="AW141" s="13" t="s">
        <v>29</v>
      </c>
      <c r="AX141" s="13" t="s">
        <v>73</v>
      </c>
      <c r="AY141" s="158" t="s">
        <v>152</v>
      </c>
    </row>
    <row r="142" spans="1:65" s="13" customFormat="1">
      <c r="B142" s="156"/>
      <c r="D142" s="157" t="s">
        <v>160</v>
      </c>
      <c r="E142" s="158" t="s">
        <v>1</v>
      </c>
      <c r="F142" s="159" t="s">
        <v>183</v>
      </c>
      <c r="H142" s="160">
        <v>19.600000000000001</v>
      </c>
      <c r="L142" s="156"/>
      <c r="M142" s="161"/>
      <c r="N142" s="162"/>
      <c r="O142" s="162"/>
      <c r="P142" s="162"/>
      <c r="Q142" s="162"/>
      <c r="R142" s="162"/>
      <c r="S142" s="162"/>
      <c r="T142" s="163"/>
      <c r="AT142" s="158" t="s">
        <v>160</v>
      </c>
      <c r="AU142" s="158" t="s">
        <v>83</v>
      </c>
      <c r="AV142" s="13" t="s">
        <v>83</v>
      </c>
      <c r="AW142" s="13" t="s">
        <v>29</v>
      </c>
      <c r="AX142" s="13" t="s">
        <v>73</v>
      </c>
      <c r="AY142" s="158" t="s">
        <v>152</v>
      </c>
    </row>
    <row r="143" spans="1:65" s="13" customFormat="1">
      <c r="B143" s="156"/>
      <c r="D143" s="157" t="s">
        <v>160</v>
      </c>
      <c r="E143" s="158" t="s">
        <v>1</v>
      </c>
      <c r="F143" s="159" t="s">
        <v>184</v>
      </c>
      <c r="H143" s="160">
        <v>13.6</v>
      </c>
      <c r="L143" s="156"/>
      <c r="M143" s="161"/>
      <c r="N143" s="162"/>
      <c r="O143" s="162"/>
      <c r="P143" s="162"/>
      <c r="Q143" s="162"/>
      <c r="R143" s="162"/>
      <c r="S143" s="162"/>
      <c r="T143" s="163"/>
      <c r="AT143" s="158" t="s">
        <v>160</v>
      </c>
      <c r="AU143" s="158" t="s">
        <v>83</v>
      </c>
      <c r="AV143" s="13" t="s">
        <v>83</v>
      </c>
      <c r="AW143" s="13" t="s">
        <v>29</v>
      </c>
      <c r="AX143" s="13" t="s">
        <v>73</v>
      </c>
      <c r="AY143" s="158" t="s">
        <v>152</v>
      </c>
    </row>
    <row r="144" spans="1:65" s="13" customFormat="1">
      <c r="B144" s="156"/>
      <c r="D144" s="157" t="s">
        <v>160</v>
      </c>
      <c r="E144" s="158" t="s">
        <v>1</v>
      </c>
      <c r="F144" s="159" t="s">
        <v>185</v>
      </c>
      <c r="H144" s="160">
        <v>8.4</v>
      </c>
      <c r="L144" s="156"/>
      <c r="M144" s="161"/>
      <c r="N144" s="162"/>
      <c r="O144" s="162"/>
      <c r="P144" s="162"/>
      <c r="Q144" s="162"/>
      <c r="R144" s="162"/>
      <c r="S144" s="162"/>
      <c r="T144" s="163"/>
      <c r="AT144" s="158" t="s">
        <v>160</v>
      </c>
      <c r="AU144" s="158" t="s">
        <v>83</v>
      </c>
      <c r="AV144" s="13" t="s">
        <v>83</v>
      </c>
      <c r="AW144" s="13" t="s">
        <v>29</v>
      </c>
      <c r="AX144" s="13" t="s">
        <v>73</v>
      </c>
      <c r="AY144" s="158" t="s">
        <v>152</v>
      </c>
    </row>
    <row r="145" spans="2:51" s="13" customFormat="1">
      <c r="B145" s="156"/>
      <c r="D145" s="157" t="s">
        <v>160</v>
      </c>
      <c r="E145" s="158" t="s">
        <v>1</v>
      </c>
      <c r="F145" s="159" t="s">
        <v>186</v>
      </c>
      <c r="H145" s="160">
        <v>4</v>
      </c>
      <c r="L145" s="156"/>
      <c r="M145" s="161"/>
      <c r="N145" s="162"/>
      <c r="O145" s="162"/>
      <c r="P145" s="162"/>
      <c r="Q145" s="162"/>
      <c r="R145" s="162"/>
      <c r="S145" s="162"/>
      <c r="T145" s="163"/>
      <c r="AT145" s="158" t="s">
        <v>160</v>
      </c>
      <c r="AU145" s="158" t="s">
        <v>83</v>
      </c>
      <c r="AV145" s="13" t="s">
        <v>83</v>
      </c>
      <c r="AW145" s="13" t="s">
        <v>29</v>
      </c>
      <c r="AX145" s="13" t="s">
        <v>73</v>
      </c>
      <c r="AY145" s="158" t="s">
        <v>152</v>
      </c>
    </row>
    <row r="146" spans="2:51" s="13" customFormat="1">
      <c r="B146" s="156"/>
      <c r="D146" s="157" t="s">
        <v>160</v>
      </c>
      <c r="E146" s="158" t="s">
        <v>1</v>
      </c>
      <c r="F146" s="159" t="s">
        <v>187</v>
      </c>
      <c r="H146" s="160">
        <v>13.2</v>
      </c>
      <c r="L146" s="156"/>
      <c r="M146" s="161"/>
      <c r="N146" s="162"/>
      <c r="O146" s="162"/>
      <c r="P146" s="162"/>
      <c r="Q146" s="162"/>
      <c r="R146" s="162"/>
      <c r="S146" s="162"/>
      <c r="T146" s="163"/>
      <c r="AT146" s="158" t="s">
        <v>160</v>
      </c>
      <c r="AU146" s="158" t="s">
        <v>83</v>
      </c>
      <c r="AV146" s="13" t="s">
        <v>83</v>
      </c>
      <c r="AW146" s="13" t="s">
        <v>29</v>
      </c>
      <c r="AX146" s="13" t="s">
        <v>73</v>
      </c>
      <c r="AY146" s="158" t="s">
        <v>152</v>
      </c>
    </row>
    <row r="147" spans="2:51" s="13" customFormat="1">
      <c r="B147" s="156"/>
      <c r="D147" s="157" t="s">
        <v>160</v>
      </c>
      <c r="E147" s="158" t="s">
        <v>1</v>
      </c>
      <c r="F147" s="159" t="s">
        <v>188</v>
      </c>
      <c r="H147" s="160">
        <v>38.4</v>
      </c>
      <c r="L147" s="156"/>
      <c r="M147" s="161"/>
      <c r="N147" s="162"/>
      <c r="O147" s="162"/>
      <c r="P147" s="162"/>
      <c r="Q147" s="162"/>
      <c r="R147" s="162"/>
      <c r="S147" s="162"/>
      <c r="T147" s="163"/>
      <c r="AT147" s="158" t="s">
        <v>160</v>
      </c>
      <c r="AU147" s="158" t="s">
        <v>83</v>
      </c>
      <c r="AV147" s="13" t="s">
        <v>83</v>
      </c>
      <c r="AW147" s="13" t="s">
        <v>29</v>
      </c>
      <c r="AX147" s="13" t="s">
        <v>73</v>
      </c>
      <c r="AY147" s="158" t="s">
        <v>152</v>
      </c>
    </row>
    <row r="148" spans="2:51" s="13" customFormat="1">
      <c r="B148" s="156"/>
      <c r="D148" s="157" t="s">
        <v>160</v>
      </c>
      <c r="E148" s="158" t="s">
        <v>1</v>
      </c>
      <c r="F148" s="159" t="s">
        <v>189</v>
      </c>
      <c r="H148" s="160">
        <v>32.5</v>
      </c>
      <c r="L148" s="156"/>
      <c r="M148" s="161"/>
      <c r="N148" s="162"/>
      <c r="O148" s="162"/>
      <c r="P148" s="162"/>
      <c r="Q148" s="162"/>
      <c r="R148" s="162"/>
      <c r="S148" s="162"/>
      <c r="T148" s="163"/>
      <c r="AT148" s="158" t="s">
        <v>160</v>
      </c>
      <c r="AU148" s="158" t="s">
        <v>83</v>
      </c>
      <c r="AV148" s="13" t="s">
        <v>83</v>
      </c>
      <c r="AW148" s="13" t="s">
        <v>29</v>
      </c>
      <c r="AX148" s="13" t="s">
        <v>73</v>
      </c>
      <c r="AY148" s="158" t="s">
        <v>152</v>
      </c>
    </row>
    <row r="149" spans="2:51" s="13" customFormat="1">
      <c r="B149" s="156"/>
      <c r="D149" s="157" t="s">
        <v>160</v>
      </c>
      <c r="E149" s="158" t="s">
        <v>1</v>
      </c>
      <c r="F149" s="159" t="s">
        <v>190</v>
      </c>
      <c r="H149" s="160">
        <v>36</v>
      </c>
      <c r="L149" s="156"/>
      <c r="M149" s="161"/>
      <c r="N149" s="162"/>
      <c r="O149" s="162"/>
      <c r="P149" s="162"/>
      <c r="Q149" s="162"/>
      <c r="R149" s="162"/>
      <c r="S149" s="162"/>
      <c r="T149" s="163"/>
      <c r="AT149" s="158" t="s">
        <v>160</v>
      </c>
      <c r="AU149" s="158" t="s">
        <v>83</v>
      </c>
      <c r="AV149" s="13" t="s">
        <v>83</v>
      </c>
      <c r="AW149" s="13" t="s">
        <v>29</v>
      </c>
      <c r="AX149" s="13" t="s">
        <v>73</v>
      </c>
      <c r="AY149" s="158" t="s">
        <v>152</v>
      </c>
    </row>
    <row r="150" spans="2:51" s="13" customFormat="1">
      <c r="B150" s="156"/>
      <c r="D150" s="157" t="s">
        <v>160</v>
      </c>
      <c r="E150" s="158" t="s">
        <v>1</v>
      </c>
      <c r="F150" s="159" t="s">
        <v>191</v>
      </c>
      <c r="H150" s="160">
        <v>19.600000000000001</v>
      </c>
      <c r="L150" s="156"/>
      <c r="M150" s="161"/>
      <c r="N150" s="162"/>
      <c r="O150" s="162"/>
      <c r="P150" s="162"/>
      <c r="Q150" s="162"/>
      <c r="R150" s="162"/>
      <c r="S150" s="162"/>
      <c r="T150" s="163"/>
      <c r="AT150" s="158" t="s">
        <v>160</v>
      </c>
      <c r="AU150" s="158" t="s">
        <v>83</v>
      </c>
      <c r="AV150" s="13" t="s">
        <v>83</v>
      </c>
      <c r="AW150" s="13" t="s">
        <v>29</v>
      </c>
      <c r="AX150" s="13" t="s">
        <v>73</v>
      </c>
      <c r="AY150" s="158" t="s">
        <v>152</v>
      </c>
    </row>
    <row r="151" spans="2:51" s="13" customFormat="1">
      <c r="B151" s="156"/>
      <c r="D151" s="157" t="s">
        <v>160</v>
      </c>
      <c r="E151" s="158" t="s">
        <v>1</v>
      </c>
      <c r="F151" s="159" t="s">
        <v>192</v>
      </c>
      <c r="H151" s="160">
        <v>5.95</v>
      </c>
      <c r="L151" s="156"/>
      <c r="M151" s="161"/>
      <c r="N151" s="162"/>
      <c r="O151" s="162"/>
      <c r="P151" s="162"/>
      <c r="Q151" s="162"/>
      <c r="R151" s="162"/>
      <c r="S151" s="162"/>
      <c r="T151" s="163"/>
      <c r="AT151" s="158" t="s">
        <v>160</v>
      </c>
      <c r="AU151" s="158" t="s">
        <v>83</v>
      </c>
      <c r="AV151" s="13" t="s">
        <v>83</v>
      </c>
      <c r="AW151" s="13" t="s">
        <v>29</v>
      </c>
      <c r="AX151" s="13" t="s">
        <v>73</v>
      </c>
      <c r="AY151" s="158" t="s">
        <v>152</v>
      </c>
    </row>
    <row r="152" spans="2:51" s="13" customFormat="1">
      <c r="B152" s="156"/>
      <c r="D152" s="157" t="s">
        <v>160</v>
      </c>
      <c r="E152" s="158" t="s">
        <v>1</v>
      </c>
      <c r="F152" s="159" t="s">
        <v>193</v>
      </c>
      <c r="H152" s="160">
        <v>5.6</v>
      </c>
      <c r="L152" s="156"/>
      <c r="M152" s="161"/>
      <c r="N152" s="162"/>
      <c r="O152" s="162"/>
      <c r="P152" s="162"/>
      <c r="Q152" s="162"/>
      <c r="R152" s="162"/>
      <c r="S152" s="162"/>
      <c r="T152" s="163"/>
      <c r="AT152" s="158" t="s">
        <v>160</v>
      </c>
      <c r="AU152" s="158" t="s">
        <v>83</v>
      </c>
      <c r="AV152" s="13" t="s">
        <v>83</v>
      </c>
      <c r="AW152" s="13" t="s">
        <v>29</v>
      </c>
      <c r="AX152" s="13" t="s">
        <v>73</v>
      </c>
      <c r="AY152" s="158" t="s">
        <v>152</v>
      </c>
    </row>
    <row r="153" spans="2:51" s="13" customFormat="1">
      <c r="B153" s="156"/>
      <c r="D153" s="157" t="s">
        <v>160</v>
      </c>
      <c r="E153" s="158" t="s">
        <v>1</v>
      </c>
      <c r="F153" s="159" t="s">
        <v>194</v>
      </c>
      <c r="H153" s="160">
        <v>4.5</v>
      </c>
      <c r="L153" s="156"/>
      <c r="M153" s="161"/>
      <c r="N153" s="162"/>
      <c r="O153" s="162"/>
      <c r="P153" s="162"/>
      <c r="Q153" s="162"/>
      <c r="R153" s="162"/>
      <c r="S153" s="162"/>
      <c r="T153" s="163"/>
      <c r="AT153" s="158" t="s">
        <v>160</v>
      </c>
      <c r="AU153" s="158" t="s">
        <v>83</v>
      </c>
      <c r="AV153" s="13" t="s">
        <v>83</v>
      </c>
      <c r="AW153" s="13" t="s">
        <v>29</v>
      </c>
      <c r="AX153" s="13" t="s">
        <v>73</v>
      </c>
      <c r="AY153" s="158" t="s">
        <v>152</v>
      </c>
    </row>
    <row r="154" spans="2:51" s="13" customFormat="1">
      <c r="B154" s="156"/>
      <c r="D154" s="157" t="s">
        <v>160</v>
      </c>
      <c r="E154" s="158" t="s">
        <v>1</v>
      </c>
      <c r="F154" s="159" t="s">
        <v>195</v>
      </c>
      <c r="H154" s="160">
        <v>5.4</v>
      </c>
      <c r="L154" s="156"/>
      <c r="M154" s="161"/>
      <c r="N154" s="162"/>
      <c r="O154" s="162"/>
      <c r="P154" s="162"/>
      <c r="Q154" s="162"/>
      <c r="R154" s="162"/>
      <c r="S154" s="162"/>
      <c r="T154" s="163"/>
      <c r="AT154" s="158" t="s">
        <v>160</v>
      </c>
      <c r="AU154" s="158" t="s">
        <v>83</v>
      </c>
      <c r="AV154" s="13" t="s">
        <v>83</v>
      </c>
      <c r="AW154" s="13" t="s">
        <v>29</v>
      </c>
      <c r="AX154" s="13" t="s">
        <v>73</v>
      </c>
      <c r="AY154" s="158" t="s">
        <v>152</v>
      </c>
    </row>
    <row r="155" spans="2:51" s="13" customFormat="1">
      <c r="B155" s="156"/>
      <c r="D155" s="157" t="s">
        <v>160</v>
      </c>
      <c r="E155" s="158" t="s">
        <v>1</v>
      </c>
      <c r="F155" s="159" t="s">
        <v>196</v>
      </c>
      <c r="H155" s="160">
        <v>6.3</v>
      </c>
      <c r="L155" s="156"/>
      <c r="M155" s="161"/>
      <c r="N155" s="162"/>
      <c r="O155" s="162"/>
      <c r="P155" s="162"/>
      <c r="Q155" s="162"/>
      <c r="R155" s="162"/>
      <c r="S155" s="162"/>
      <c r="T155" s="163"/>
      <c r="AT155" s="158" t="s">
        <v>160</v>
      </c>
      <c r="AU155" s="158" t="s">
        <v>83</v>
      </c>
      <c r="AV155" s="13" t="s">
        <v>83</v>
      </c>
      <c r="AW155" s="13" t="s">
        <v>29</v>
      </c>
      <c r="AX155" s="13" t="s">
        <v>73</v>
      </c>
      <c r="AY155" s="158" t="s">
        <v>152</v>
      </c>
    </row>
    <row r="156" spans="2:51" s="13" customFormat="1">
      <c r="B156" s="156"/>
      <c r="D156" s="157" t="s">
        <v>160</v>
      </c>
      <c r="E156" s="158" t="s">
        <v>1</v>
      </c>
      <c r="F156" s="159" t="s">
        <v>197</v>
      </c>
      <c r="H156" s="160">
        <v>12.6</v>
      </c>
      <c r="L156" s="156"/>
      <c r="M156" s="161"/>
      <c r="N156" s="162"/>
      <c r="O156" s="162"/>
      <c r="P156" s="162"/>
      <c r="Q156" s="162"/>
      <c r="R156" s="162"/>
      <c r="S156" s="162"/>
      <c r="T156" s="163"/>
      <c r="AT156" s="158" t="s">
        <v>160</v>
      </c>
      <c r="AU156" s="158" t="s">
        <v>83</v>
      </c>
      <c r="AV156" s="13" t="s">
        <v>83</v>
      </c>
      <c r="AW156" s="13" t="s">
        <v>29</v>
      </c>
      <c r="AX156" s="13" t="s">
        <v>73</v>
      </c>
      <c r="AY156" s="158" t="s">
        <v>152</v>
      </c>
    </row>
    <row r="157" spans="2:51" s="15" customFormat="1">
      <c r="B157" s="170"/>
      <c r="D157" s="157" t="s">
        <v>160</v>
      </c>
      <c r="E157" s="171" t="s">
        <v>1</v>
      </c>
      <c r="F157" s="172" t="s">
        <v>198</v>
      </c>
      <c r="H157" s="173">
        <v>422.90000000000003</v>
      </c>
      <c r="L157" s="170"/>
      <c r="M157" s="174"/>
      <c r="N157" s="175"/>
      <c r="O157" s="175"/>
      <c r="P157" s="175"/>
      <c r="Q157" s="175"/>
      <c r="R157" s="175"/>
      <c r="S157" s="175"/>
      <c r="T157" s="176"/>
      <c r="AT157" s="171" t="s">
        <v>160</v>
      </c>
      <c r="AU157" s="171" t="s">
        <v>83</v>
      </c>
      <c r="AV157" s="15" t="s">
        <v>166</v>
      </c>
      <c r="AW157" s="15" t="s">
        <v>29</v>
      </c>
      <c r="AX157" s="15" t="s">
        <v>73</v>
      </c>
      <c r="AY157" s="171" t="s">
        <v>152</v>
      </c>
    </row>
    <row r="158" spans="2:51" s="14" customFormat="1">
      <c r="B158" s="164"/>
      <c r="D158" s="157" t="s">
        <v>160</v>
      </c>
      <c r="E158" s="165" t="s">
        <v>1</v>
      </c>
      <c r="F158" s="166" t="s">
        <v>199</v>
      </c>
      <c r="H158" s="165" t="s">
        <v>1</v>
      </c>
      <c r="L158" s="164"/>
      <c r="M158" s="167"/>
      <c r="N158" s="168"/>
      <c r="O158" s="168"/>
      <c r="P158" s="168"/>
      <c r="Q158" s="168"/>
      <c r="R158" s="168"/>
      <c r="S158" s="168"/>
      <c r="T158" s="169"/>
      <c r="AT158" s="165" t="s">
        <v>160</v>
      </c>
      <c r="AU158" s="165" t="s">
        <v>83</v>
      </c>
      <c r="AV158" s="14" t="s">
        <v>81</v>
      </c>
      <c r="AW158" s="14" t="s">
        <v>29</v>
      </c>
      <c r="AX158" s="14" t="s">
        <v>73</v>
      </c>
      <c r="AY158" s="165" t="s">
        <v>152</v>
      </c>
    </row>
    <row r="159" spans="2:51" s="13" customFormat="1">
      <c r="B159" s="156"/>
      <c r="D159" s="157" t="s">
        <v>160</v>
      </c>
      <c r="E159" s="158" t="s">
        <v>1</v>
      </c>
      <c r="F159" s="159" t="s">
        <v>200</v>
      </c>
      <c r="H159" s="160">
        <v>32.4</v>
      </c>
      <c r="L159" s="156"/>
      <c r="M159" s="161"/>
      <c r="N159" s="162"/>
      <c r="O159" s="162"/>
      <c r="P159" s="162"/>
      <c r="Q159" s="162"/>
      <c r="R159" s="162"/>
      <c r="S159" s="162"/>
      <c r="T159" s="163"/>
      <c r="AT159" s="158" t="s">
        <v>160</v>
      </c>
      <c r="AU159" s="158" t="s">
        <v>83</v>
      </c>
      <c r="AV159" s="13" t="s">
        <v>83</v>
      </c>
      <c r="AW159" s="13" t="s">
        <v>29</v>
      </c>
      <c r="AX159" s="13" t="s">
        <v>73</v>
      </c>
      <c r="AY159" s="158" t="s">
        <v>152</v>
      </c>
    </row>
    <row r="160" spans="2:51" s="15" customFormat="1">
      <c r="B160" s="170"/>
      <c r="D160" s="157" t="s">
        <v>160</v>
      </c>
      <c r="E160" s="171" t="s">
        <v>1</v>
      </c>
      <c r="F160" s="172" t="s">
        <v>198</v>
      </c>
      <c r="H160" s="173">
        <v>32.4</v>
      </c>
      <c r="L160" s="170"/>
      <c r="M160" s="174"/>
      <c r="N160" s="175"/>
      <c r="O160" s="175"/>
      <c r="P160" s="175"/>
      <c r="Q160" s="175"/>
      <c r="R160" s="175"/>
      <c r="S160" s="175"/>
      <c r="T160" s="176"/>
      <c r="AT160" s="171" t="s">
        <v>160</v>
      </c>
      <c r="AU160" s="171" t="s">
        <v>83</v>
      </c>
      <c r="AV160" s="15" t="s">
        <v>166</v>
      </c>
      <c r="AW160" s="15" t="s">
        <v>29</v>
      </c>
      <c r="AX160" s="15" t="s">
        <v>73</v>
      </c>
      <c r="AY160" s="171" t="s">
        <v>152</v>
      </c>
    </row>
    <row r="161" spans="1:65" s="14" customFormat="1">
      <c r="B161" s="164"/>
      <c r="D161" s="157" t="s">
        <v>160</v>
      </c>
      <c r="E161" s="165" t="s">
        <v>1</v>
      </c>
      <c r="F161" s="166" t="s">
        <v>201</v>
      </c>
      <c r="H161" s="165" t="s">
        <v>1</v>
      </c>
      <c r="L161" s="164"/>
      <c r="M161" s="167"/>
      <c r="N161" s="168"/>
      <c r="O161" s="168"/>
      <c r="P161" s="168"/>
      <c r="Q161" s="168"/>
      <c r="R161" s="168"/>
      <c r="S161" s="168"/>
      <c r="T161" s="169"/>
      <c r="AT161" s="165" t="s">
        <v>160</v>
      </c>
      <c r="AU161" s="165" t="s">
        <v>83</v>
      </c>
      <c r="AV161" s="14" t="s">
        <v>81</v>
      </c>
      <c r="AW161" s="14" t="s">
        <v>29</v>
      </c>
      <c r="AX161" s="14" t="s">
        <v>73</v>
      </c>
      <c r="AY161" s="165" t="s">
        <v>152</v>
      </c>
    </row>
    <row r="162" spans="1:65" s="13" customFormat="1">
      <c r="B162" s="156"/>
      <c r="D162" s="157" t="s">
        <v>160</v>
      </c>
      <c r="E162" s="158" t="s">
        <v>1</v>
      </c>
      <c r="F162" s="159" t="s">
        <v>202</v>
      </c>
      <c r="H162" s="160">
        <v>263.39999999999998</v>
      </c>
      <c r="L162" s="156"/>
      <c r="M162" s="161"/>
      <c r="N162" s="162"/>
      <c r="O162" s="162"/>
      <c r="P162" s="162"/>
      <c r="Q162" s="162"/>
      <c r="R162" s="162"/>
      <c r="S162" s="162"/>
      <c r="T162" s="163"/>
      <c r="AT162" s="158" t="s">
        <v>160</v>
      </c>
      <c r="AU162" s="158" t="s">
        <v>83</v>
      </c>
      <c r="AV162" s="13" t="s">
        <v>83</v>
      </c>
      <c r="AW162" s="13" t="s">
        <v>29</v>
      </c>
      <c r="AX162" s="13" t="s">
        <v>73</v>
      </c>
      <c r="AY162" s="158" t="s">
        <v>152</v>
      </c>
    </row>
    <row r="163" spans="1:65" s="15" customFormat="1">
      <c r="B163" s="170"/>
      <c r="D163" s="157" t="s">
        <v>160</v>
      </c>
      <c r="E163" s="171" t="s">
        <v>1</v>
      </c>
      <c r="F163" s="172" t="s">
        <v>198</v>
      </c>
      <c r="H163" s="173">
        <v>263.39999999999998</v>
      </c>
      <c r="L163" s="170"/>
      <c r="M163" s="174"/>
      <c r="N163" s="175"/>
      <c r="O163" s="175"/>
      <c r="P163" s="175"/>
      <c r="Q163" s="175"/>
      <c r="R163" s="175"/>
      <c r="S163" s="175"/>
      <c r="T163" s="176"/>
      <c r="AT163" s="171" t="s">
        <v>160</v>
      </c>
      <c r="AU163" s="171" t="s">
        <v>83</v>
      </c>
      <c r="AV163" s="15" t="s">
        <v>166</v>
      </c>
      <c r="AW163" s="15" t="s">
        <v>29</v>
      </c>
      <c r="AX163" s="15" t="s">
        <v>73</v>
      </c>
      <c r="AY163" s="171" t="s">
        <v>152</v>
      </c>
    </row>
    <row r="164" spans="1:65" s="16" customFormat="1">
      <c r="B164" s="177"/>
      <c r="D164" s="157" t="s">
        <v>160</v>
      </c>
      <c r="E164" s="178" t="s">
        <v>1</v>
      </c>
      <c r="F164" s="179" t="s">
        <v>203</v>
      </c>
      <c r="H164" s="180">
        <v>718.7</v>
      </c>
      <c r="L164" s="177"/>
      <c r="M164" s="181"/>
      <c r="N164" s="182"/>
      <c r="O164" s="182"/>
      <c r="P164" s="182"/>
      <c r="Q164" s="182"/>
      <c r="R164" s="182"/>
      <c r="S164" s="182"/>
      <c r="T164" s="183"/>
      <c r="AT164" s="178" t="s">
        <v>160</v>
      </c>
      <c r="AU164" s="178" t="s">
        <v>83</v>
      </c>
      <c r="AV164" s="16" t="s">
        <v>158</v>
      </c>
      <c r="AW164" s="16" t="s">
        <v>29</v>
      </c>
      <c r="AX164" s="16" t="s">
        <v>81</v>
      </c>
      <c r="AY164" s="178" t="s">
        <v>152</v>
      </c>
    </row>
    <row r="165" spans="1:65" s="2" customFormat="1" ht="24.15" customHeight="1">
      <c r="A165" s="30"/>
      <c r="B165" s="142"/>
      <c r="C165" s="143" t="s">
        <v>204</v>
      </c>
      <c r="D165" s="143" t="s">
        <v>154</v>
      </c>
      <c r="E165" s="144" t="s">
        <v>205</v>
      </c>
      <c r="F165" s="145" t="s">
        <v>206</v>
      </c>
      <c r="G165" s="146" t="s">
        <v>178</v>
      </c>
      <c r="H165" s="147">
        <v>3.0720000000000001</v>
      </c>
      <c r="I165" s="148"/>
      <c r="J165" s="148">
        <f>ROUND(I165*H165,2)</f>
        <v>0</v>
      </c>
      <c r="K165" s="149"/>
      <c r="L165" s="31"/>
      <c r="M165" s="150" t="s">
        <v>1</v>
      </c>
      <c r="N165" s="151" t="s">
        <v>38</v>
      </c>
      <c r="O165" s="152">
        <v>3.0840000000000001</v>
      </c>
      <c r="P165" s="152">
        <f>O165*H165</f>
        <v>9.4740479999999998</v>
      </c>
      <c r="Q165" s="152">
        <v>0</v>
      </c>
      <c r="R165" s="152">
        <f>Q165*H165</f>
        <v>0</v>
      </c>
      <c r="S165" s="152">
        <v>0</v>
      </c>
      <c r="T165" s="153">
        <f>S165*H165</f>
        <v>0</v>
      </c>
      <c r="U165" s="30"/>
      <c r="V165" s="30"/>
      <c r="W165" s="30"/>
      <c r="X165" s="30"/>
      <c r="Y165" s="30"/>
      <c r="Z165" s="30"/>
      <c r="AA165" s="30"/>
      <c r="AB165" s="30"/>
      <c r="AC165" s="30"/>
      <c r="AD165" s="30"/>
      <c r="AE165" s="30"/>
      <c r="AR165" s="154" t="s">
        <v>158</v>
      </c>
      <c r="AT165" s="154" t="s">
        <v>154</v>
      </c>
      <c r="AU165" s="154" t="s">
        <v>83</v>
      </c>
      <c r="AY165" s="18" t="s">
        <v>152</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158</v>
      </c>
      <c r="BM165" s="154" t="s">
        <v>207</v>
      </c>
    </row>
    <row r="166" spans="1:65" s="13" customFormat="1">
      <c r="B166" s="156"/>
      <c r="D166" s="157" t="s">
        <v>160</v>
      </c>
      <c r="E166" s="158" t="s">
        <v>1</v>
      </c>
      <c r="F166" s="159" t="s">
        <v>208</v>
      </c>
      <c r="H166" s="160">
        <v>3.0720000000000001</v>
      </c>
      <c r="L166" s="156"/>
      <c r="M166" s="161"/>
      <c r="N166" s="162"/>
      <c r="O166" s="162"/>
      <c r="P166" s="162"/>
      <c r="Q166" s="162"/>
      <c r="R166" s="162"/>
      <c r="S166" s="162"/>
      <c r="T166" s="163"/>
      <c r="AT166" s="158" t="s">
        <v>160</v>
      </c>
      <c r="AU166" s="158" t="s">
        <v>83</v>
      </c>
      <c r="AV166" s="13" t="s">
        <v>83</v>
      </c>
      <c r="AW166" s="13" t="s">
        <v>29</v>
      </c>
      <c r="AX166" s="13" t="s">
        <v>81</v>
      </c>
      <c r="AY166" s="158" t="s">
        <v>152</v>
      </c>
    </row>
    <row r="167" spans="1:65" s="2" customFormat="1" ht="24.15" customHeight="1">
      <c r="A167" s="30"/>
      <c r="B167" s="142"/>
      <c r="C167" s="143" t="s">
        <v>209</v>
      </c>
      <c r="D167" s="143" t="s">
        <v>154</v>
      </c>
      <c r="E167" s="144" t="s">
        <v>210</v>
      </c>
      <c r="F167" s="145" t="s">
        <v>211</v>
      </c>
      <c r="G167" s="146" t="s">
        <v>178</v>
      </c>
      <c r="H167" s="147">
        <v>718.7</v>
      </c>
      <c r="I167" s="148"/>
      <c r="J167" s="148">
        <f>ROUND(I167*H167,2)</f>
        <v>0</v>
      </c>
      <c r="K167" s="149"/>
      <c r="L167" s="31"/>
      <c r="M167" s="150" t="s">
        <v>1</v>
      </c>
      <c r="N167" s="151" t="s">
        <v>38</v>
      </c>
      <c r="O167" s="152">
        <v>4.3999999999999997E-2</v>
      </c>
      <c r="P167" s="152">
        <f>O167*H167</f>
        <v>31.622800000000002</v>
      </c>
      <c r="Q167" s="152">
        <v>0</v>
      </c>
      <c r="R167" s="152">
        <f>Q167*H167</f>
        <v>0</v>
      </c>
      <c r="S167" s="152">
        <v>0</v>
      </c>
      <c r="T167" s="153">
        <f>S167*H167</f>
        <v>0</v>
      </c>
      <c r="U167" s="30"/>
      <c r="V167" s="30"/>
      <c r="W167" s="30"/>
      <c r="X167" s="30"/>
      <c r="Y167" s="30"/>
      <c r="Z167" s="30"/>
      <c r="AA167" s="30"/>
      <c r="AB167" s="30"/>
      <c r="AC167" s="30"/>
      <c r="AD167" s="30"/>
      <c r="AE167" s="30"/>
      <c r="AR167" s="154" t="s">
        <v>158</v>
      </c>
      <c r="AT167" s="154" t="s">
        <v>154</v>
      </c>
      <c r="AU167" s="154" t="s">
        <v>83</v>
      </c>
      <c r="AY167" s="18" t="s">
        <v>152</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158</v>
      </c>
      <c r="BM167" s="154" t="s">
        <v>212</v>
      </c>
    </row>
    <row r="168" spans="1:65" s="14" customFormat="1" ht="20.399999999999999">
      <c r="B168" s="164"/>
      <c r="D168" s="157" t="s">
        <v>160</v>
      </c>
      <c r="E168" s="165" t="s">
        <v>1</v>
      </c>
      <c r="F168" s="166" t="s">
        <v>213</v>
      </c>
      <c r="H168" s="165" t="s">
        <v>1</v>
      </c>
      <c r="L168" s="164"/>
      <c r="M168" s="167"/>
      <c r="N168" s="168"/>
      <c r="O168" s="168"/>
      <c r="P168" s="168"/>
      <c r="Q168" s="168"/>
      <c r="R168" s="168"/>
      <c r="S168" s="168"/>
      <c r="T168" s="169"/>
      <c r="AT168" s="165" t="s">
        <v>160</v>
      </c>
      <c r="AU168" s="165" t="s">
        <v>83</v>
      </c>
      <c r="AV168" s="14" t="s">
        <v>81</v>
      </c>
      <c r="AW168" s="14" t="s">
        <v>29</v>
      </c>
      <c r="AX168" s="14" t="s">
        <v>73</v>
      </c>
      <c r="AY168" s="165" t="s">
        <v>152</v>
      </c>
    </row>
    <row r="169" spans="1:65" s="13" customFormat="1">
      <c r="B169" s="156"/>
      <c r="D169" s="157" t="s">
        <v>160</v>
      </c>
      <c r="E169" s="158" t="s">
        <v>1</v>
      </c>
      <c r="F169" s="159" t="s">
        <v>214</v>
      </c>
      <c r="H169" s="160">
        <v>718.7</v>
      </c>
      <c r="L169" s="156"/>
      <c r="M169" s="161"/>
      <c r="N169" s="162"/>
      <c r="O169" s="162"/>
      <c r="P169" s="162"/>
      <c r="Q169" s="162"/>
      <c r="R169" s="162"/>
      <c r="S169" s="162"/>
      <c r="T169" s="163"/>
      <c r="AT169" s="158" t="s">
        <v>160</v>
      </c>
      <c r="AU169" s="158" t="s">
        <v>83</v>
      </c>
      <c r="AV169" s="13" t="s">
        <v>83</v>
      </c>
      <c r="AW169" s="13" t="s">
        <v>29</v>
      </c>
      <c r="AX169" s="13" t="s">
        <v>81</v>
      </c>
      <c r="AY169" s="158" t="s">
        <v>152</v>
      </c>
    </row>
    <row r="170" spans="1:65" s="2" customFormat="1" ht="14.4" customHeight="1">
      <c r="A170" s="30"/>
      <c r="B170" s="142"/>
      <c r="C170" s="143" t="s">
        <v>215</v>
      </c>
      <c r="D170" s="143" t="s">
        <v>154</v>
      </c>
      <c r="E170" s="144" t="s">
        <v>216</v>
      </c>
      <c r="F170" s="145" t="s">
        <v>217</v>
      </c>
      <c r="G170" s="146" t="s">
        <v>178</v>
      </c>
      <c r="H170" s="147">
        <v>718.7</v>
      </c>
      <c r="I170" s="148"/>
      <c r="J170" s="148">
        <f>ROUND(I170*H170,2)</f>
        <v>0</v>
      </c>
      <c r="K170" s="149"/>
      <c r="L170" s="31"/>
      <c r="M170" s="150" t="s">
        <v>1</v>
      </c>
      <c r="N170" s="151" t="s">
        <v>38</v>
      </c>
      <c r="O170" s="152">
        <v>8.9999999999999993E-3</v>
      </c>
      <c r="P170" s="152">
        <f>O170*H170</f>
        <v>6.4683000000000002</v>
      </c>
      <c r="Q170" s="152">
        <v>0</v>
      </c>
      <c r="R170" s="152">
        <f>Q170*H170</f>
        <v>0</v>
      </c>
      <c r="S170" s="152">
        <v>0</v>
      </c>
      <c r="T170" s="153">
        <f>S170*H170</f>
        <v>0</v>
      </c>
      <c r="U170" s="30"/>
      <c r="V170" s="30"/>
      <c r="W170" s="30"/>
      <c r="X170" s="30"/>
      <c r="Y170" s="30"/>
      <c r="Z170" s="30"/>
      <c r="AA170" s="30"/>
      <c r="AB170" s="30"/>
      <c r="AC170" s="30"/>
      <c r="AD170" s="30"/>
      <c r="AE170" s="30"/>
      <c r="AR170" s="154" t="s">
        <v>158</v>
      </c>
      <c r="AT170" s="154" t="s">
        <v>154</v>
      </c>
      <c r="AU170" s="154" t="s">
        <v>83</v>
      </c>
      <c r="AY170" s="18" t="s">
        <v>152</v>
      </c>
      <c r="BE170" s="155">
        <f>IF(N170="základní",J170,0)</f>
        <v>0</v>
      </c>
      <c r="BF170" s="155">
        <f>IF(N170="snížená",J170,0)</f>
        <v>0</v>
      </c>
      <c r="BG170" s="155">
        <f>IF(N170="zákl. přenesená",J170,0)</f>
        <v>0</v>
      </c>
      <c r="BH170" s="155">
        <f>IF(N170="sníž. přenesená",J170,0)</f>
        <v>0</v>
      </c>
      <c r="BI170" s="155">
        <f>IF(N170="nulová",J170,0)</f>
        <v>0</v>
      </c>
      <c r="BJ170" s="18" t="s">
        <v>81</v>
      </c>
      <c r="BK170" s="155">
        <f>ROUND(I170*H170,2)</f>
        <v>0</v>
      </c>
      <c r="BL170" s="18" t="s">
        <v>158</v>
      </c>
      <c r="BM170" s="154" t="s">
        <v>218</v>
      </c>
    </row>
    <row r="171" spans="1:65" s="12" customFormat="1" ht="22.8" customHeight="1">
      <c r="B171" s="130"/>
      <c r="D171" s="131" t="s">
        <v>72</v>
      </c>
      <c r="E171" s="140" t="s">
        <v>219</v>
      </c>
      <c r="F171" s="140" t="s">
        <v>220</v>
      </c>
      <c r="J171" s="141">
        <f>BK171</f>
        <v>0</v>
      </c>
      <c r="L171" s="130"/>
      <c r="M171" s="134"/>
      <c r="N171" s="135"/>
      <c r="O171" s="135"/>
      <c r="P171" s="136">
        <f>SUM(P172:P207)</f>
        <v>7180.563259999999</v>
      </c>
      <c r="Q171" s="135"/>
      <c r="R171" s="136">
        <f>SUM(R172:R207)</f>
        <v>3.5500000000000004E-2</v>
      </c>
      <c r="S171" s="135"/>
      <c r="T171" s="137">
        <f>SUM(T172:T207)</f>
        <v>1345.8649</v>
      </c>
      <c r="AR171" s="131" t="s">
        <v>81</v>
      </c>
      <c r="AT171" s="138" t="s">
        <v>72</v>
      </c>
      <c r="AU171" s="138" t="s">
        <v>81</v>
      </c>
      <c r="AY171" s="131" t="s">
        <v>152</v>
      </c>
      <c r="BK171" s="139">
        <f>SUM(BK172:BK207)</f>
        <v>0</v>
      </c>
    </row>
    <row r="172" spans="1:65" s="2" customFormat="1" ht="37.799999999999997" customHeight="1">
      <c r="A172" s="30"/>
      <c r="B172" s="142"/>
      <c r="C172" s="143" t="s">
        <v>219</v>
      </c>
      <c r="D172" s="143" t="s">
        <v>154</v>
      </c>
      <c r="E172" s="144" t="s">
        <v>221</v>
      </c>
      <c r="F172" s="145" t="s">
        <v>222</v>
      </c>
      <c r="G172" s="146" t="s">
        <v>178</v>
      </c>
      <c r="H172" s="147">
        <v>0.77800000000000002</v>
      </c>
      <c r="I172" s="148"/>
      <c r="J172" s="148">
        <f>ROUND(I172*H172,2)</f>
        <v>0</v>
      </c>
      <c r="K172" s="149"/>
      <c r="L172" s="31"/>
      <c r="M172" s="150" t="s">
        <v>1</v>
      </c>
      <c r="N172" s="151" t="s">
        <v>38</v>
      </c>
      <c r="O172" s="152">
        <v>9.07</v>
      </c>
      <c r="P172" s="152">
        <f>O172*H172</f>
        <v>7.0564600000000004</v>
      </c>
      <c r="Q172" s="152">
        <v>0</v>
      </c>
      <c r="R172" s="152">
        <f>Q172*H172</f>
        <v>0</v>
      </c>
      <c r="S172" s="152">
        <v>2.2000000000000002</v>
      </c>
      <c r="T172" s="153">
        <f>S172*H172</f>
        <v>1.7116000000000002</v>
      </c>
      <c r="U172" s="30"/>
      <c r="V172" s="30"/>
      <c r="W172" s="30"/>
      <c r="X172" s="30"/>
      <c r="Y172" s="30"/>
      <c r="Z172" s="30"/>
      <c r="AA172" s="30"/>
      <c r="AB172" s="30"/>
      <c r="AC172" s="30"/>
      <c r="AD172" s="30"/>
      <c r="AE172" s="30"/>
      <c r="AR172" s="154" t="s">
        <v>158</v>
      </c>
      <c r="AT172" s="154" t="s">
        <v>154</v>
      </c>
      <c r="AU172" s="154" t="s">
        <v>83</v>
      </c>
      <c r="AY172" s="18" t="s">
        <v>152</v>
      </c>
      <c r="BE172" s="155">
        <f>IF(N172="základní",J172,0)</f>
        <v>0</v>
      </c>
      <c r="BF172" s="155">
        <f>IF(N172="snížená",J172,0)</f>
        <v>0</v>
      </c>
      <c r="BG172" s="155">
        <f>IF(N172="zákl. přenesená",J172,0)</f>
        <v>0</v>
      </c>
      <c r="BH172" s="155">
        <f>IF(N172="sníž. přenesená",J172,0)</f>
        <v>0</v>
      </c>
      <c r="BI172" s="155">
        <f>IF(N172="nulová",J172,0)</f>
        <v>0</v>
      </c>
      <c r="BJ172" s="18" t="s">
        <v>81</v>
      </c>
      <c r="BK172" s="155">
        <f>ROUND(I172*H172,2)</f>
        <v>0</v>
      </c>
      <c r="BL172" s="18" t="s">
        <v>158</v>
      </c>
      <c r="BM172" s="154" t="s">
        <v>223</v>
      </c>
    </row>
    <row r="173" spans="1:65" s="13" customFormat="1">
      <c r="B173" s="156"/>
      <c r="D173" s="157" t="s">
        <v>160</v>
      </c>
      <c r="E173" s="158" t="s">
        <v>1</v>
      </c>
      <c r="F173" s="159" t="s">
        <v>224</v>
      </c>
      <c r="H173" s="160">
        <v>0.77800000000000002</v>
      </c>
      <c r="L173" s="156"/>
      <c r="M173" s="161"/>
      <c r="N173" s="162"/>
      <c r="O173" s="162"/>
      <c r="P173" s="162"/>
      <c r="Q173" s="162"/>
      <c r="R173" s="162"/>
      <c r="S173" s="162"/>
      <c r="T173" s="163"/>
      <c r="AT173" s="158" t="s">
        <v>160</v>
      </c>
      <c r="AU173" s="158" t="s">
        <v>83</v>
      </c>
      <c r="AV173" s="13" t="s">
        <v>83</v>
      </c>
      <c r="AW173" s="13" t="s">
        <v>29</v>
      </c>
      <c r="AX173" s="13" t="s">
        <v>81</v>
      </c>
      <c r="AY173" s="158" t="s">
        <v>152</v>
      </c>
    </row>
    <row r="174" spans="1:65" s="2" customFormat="1" ht="24.15" customHeight="1">
      <c r="A174" s="30"/>
      <c r="B174" s="142"/>
      <c r="C174" s="143" t="s">
        <v>225</v>
      </c>
      <c r="D174" s="143" t="s">
        <v>154</v>
      </c>
      <c r="E174" s="144" t="s">
        <v>226</v>
      </c>
      <c r="F174" s="145" t="s">
        <v>227</v>
      </c>
      <c r="G174" s="146" t="s">
        <v>178</v>
      </c>
      <c r="H174" s="147">
        <v>175.6</v>
      </c>
      <c r="I174" s="148"/>
      <c r="J174" s="148">
        <f>ROUND(I174*H174,2)</f>
        <v>0</v>
      </c>
      <c r="K174" s="149"/>
      <c r="L174" s="31"/>
      <c r="M174" s="150" t="s">
        <v>1</v>
      </c>
      <c r="N174" s="151" t="s">
        <v>38</v>
      </c>
      <c r="O174" s="152">
        <v>1.65</v>
      </c>
      <c r="P174" s="152">
        <f>O174*H174</f>
        <v>289.73999999999995</v>
      </c>
      <c r="Q174" s="152">
        <v>0</v>
      </c>
      <c r="R174" s="152">
        <f>Q174*H174</f>
        <v>0</v>
      </c>
      <c r="S174" s="152">
        <v>1.4</v>
      </c>
      <c r="T174" s="153">
        <f>S174*H174</f>
        <v>245.83999999999997</v>
      </c>
      <c r="U174" s="30"/>
      <c r="V174" s="30"/>
      <c r="W174" s="30"/>
      <c r="X174" s="30"/>
      <c r="Y174" s="30"/>
      <c r="Z174" s="30"/>
      <c r="AA174" s="30"/>
      <c r="AB174" s="30"/>
      <c r="AC174" s="30"/>
      <c r="AD174" s="30"/>
      <c r="AE174" s="30"/>
      <c r="AR174" s="154" t="s">
        <v>158</v>
      </c>
      <c r="AT174" s="154" t="s">
        <v>154</v>
      </c>
      <c r="AU174" s="154" t="s">
        <v>83</v>
      </c>
      <c r="AY174" s="18" t="s">
        <v>152</v>
      </c>
      <c r="BE174" s="155">
        <f>IF(N174="základní",J174,0)</f>
        <v>0</v>
      </c>
      <c r="BF174" s="155">
        <f>IF(N174="snížená",J174,0)</f>
        <v>0</v>
      </c>
      <c r="BG174" s="155">
        <f>IF(N174="zákl. přenesená",J174,0)</f>
        <v>0</v>
      </c>
      <c r="BH174" s="155">
        <f>IF(N174="sníž. přenesená",J174,0)</f>
        <v>0</v>
      </c>
      <c r="BI174" s="155">
        <f>IF(N174="nulová",J174,0)</f>
        <v>0</v>
      </c>
      <c r="BJ174" s="18" t="s">
        <v>81</v>
      </c>
      <c r="BK174" s="155">
        <f>ROUND(I174*H174,2)</f>
        <v>0</v>
      </c>
      <c r="BL174" s="18" t="s">
        <v>158</v>
      </c>
      <c r="BM174" s="154" t="s">
        <v>228</v>
      </c>
    </row>
    <row r="175" spans="1:65" s="13" customFormat="1">
      <c r="B175" s="156"/>
      <c r="D175" s="157" t="s">
        <v>160</v>
      </c>
      <c r="E175" s="158" t="s">
        <v>1</v>
      </c>
      <c r="F175" s="159" t="s">
        <v>229</v>
      </c>
      <c r="H175" s="160">
        <v>175.6</v>
      </c>
      <c r="L175" s="156"/>
      <c r="M175" s="161"/>
      <c r="N175" s="162"/>
      <c r="O175" s="162"/>
      <c r="P175" s="162"/>
      <c r="Q175" s="162"/>
      <c r="R175" s="162"/>
      <c r="S175" s="162"/>
      <c r="T175" s="163"/>
      <c r="AT175" s="158" t="s">
        <v>160</v>
      </c>
      <c r="AU175" s="158" t="s">
        <v>83</v>
      </c>
      <c r="AV175" s="13" t="s">
        <v>83</v>
      </c>
      <c r="AW175" s="13" t="s">
        <v>29</v>
      </c>
      <c r="AX175" s="13" t="s">
        <v>81</v>
      </c>
      <c r="AY175" s="158" t="s">
        <v>152</v>
      </c>
    </row>
    <row r="176" spans="1:65" s="2" customFormat="1" ht="24.15" customHeight="1">
      <c r="A176" s="30"/>
      <c r="B176" s="142"/>
      <c r="C176" s="143" t="s">
        <v>230</v>
      </c>
      <c r="D176" s="143" t="s">
        <v>154</v>
      </c>
      <c r="E176" s="144" t="s">
        <v>231</v>
      </c>
      <c r="F176" s="145" t="s">
        <v>232</v>
      </c>
      <c r="G176" s="146" t="s">
        <v>173</v>
      </c>
      <c r="H176" s="147">
        <v>7</v>
      </c>
      <c r="I176" s="148"/>
      <c r="J176" s="148">
        <f>ROUND(I176*H176,2)</f>
        <v>0</v>
      </c>
      <c r="K176" s="149"/>
      <c r="L176" s="31"/>
      <c r="M176" s="150" t="s">
        <v>1</v>
      </c>
      <c r="N176" s="151" t="s">
        <v>38</v>
      </c>
      <c r="O176" s="152">
        <v>0.11</v>
      </c>
      <c r="P176" s="152">
        <f>O176*H176</f>
        <v>0.77</v>
      </c>
      <c r="Q176" s="152">
        <v>0</v>
      </c>
      <c r="R176" s="152">
        <f>Q176*H176</f>
        <v>0</v>
      </c>
      <c r="S176" s="152">
        <v>0.25</v>
      </c>
      <c r="T176" s="153">
        <f>S176*H176</f>
        <v>1.75</v>
      </c>
      <c r="U176" s="30"/>
      <c r="V176" s="30"/>
      <c r="W176" s="30"/>
      <c r="X176" s="30"/>
      <c r="Y176" s="30"/>
      <c r="Z176" s="30"/>
      <c r="AA176" s="30"/>
      <c r="AB176" s="30"/>
      <c r="AC176" s="30"/>
      <c r="AD176" s="30"/>
      <c r="AE176" s="30"/>
      <c r="AR176" s="154" t="s">
        <v>158</v>
      </c>
      <c r="AT176" s="154" t="s">
        <v>154</v>
      </c>
      <c r="AU176" s="154" t="s">
        <v>83</v>
      </c>
      <c r="AY176" s="18" t="s">
        <v>152</v>
      </c>
      <c r="BE176" s="155">
        <f>IF(N176="základní",J176,0)</f>
        <v>0</v>
      </c>
      <c r="BF176" s="155">
        <f>IF(N176="snížená",J176,0)</f>
        <v>0</v>
      </c>
      <c r="BG176" s="155">
        <f>IF(N176="zákl. přenesená",J176,0)</f>
        <v>0</v>
      </c>
      <c r="BH176" s="155">
        <f>IF(N176="sníž. přenesená",J176,0)</f>
        <v>0</v>
      </c>
      <c r="BI176" s="155">
        <f>IF(N176="nulová",J176,0)</f>
        <v>0</v>
      </c>
      <c r="BJ176" s="18" t="s">
        <v>81</v>
      </c>
      <c r="BK176" s="155">
        <f>ROUND(I176*H176,2)</f>
        <v>0</v>
      </c>
      <c r="BL176" s="18" t="s">
        <v>158</v>
      </c>
      <c r="BM176" s="154" t="s">
        <v>233</v>
      </c>
    </row>
    <row r="177" spans="1:65" s="2" customFormat="1" ht="14.4" customHeight="1">
      <c r="A177" s="30"/>
      <c r="B177" s="142"/>
      <c r="C177" s="143" t="s">
        <v>234</v>
      </c>
      <c r="D177" s="143" t="s">
        <v>154</v>
      </c>
      <c r="E177" s="144" t="s">
        <v>235</v>
      </c>
      <c r="F177" s="145" t="s">
        <v>236</v>
      </c>
      <c r="G177" s="146" t="s">
        <v>157</v>
      </c>
      <c r="H177" s="147">
        <v>15</v>
      </c>
      <c r="I177" s="148"/>
      <c r="J177" s="148">
        <f>ROUND(I177*H177,2)</f>
        <v>0</v>
      </c>
      <c r="K177" s="149"/>
      <c r="L177" s="31"/>
      <c r="M177" s="150" t="s">
        <v>1</v>
      </c>
      <c r="N177" s="151" t="s">
        <v>38</v>
      </c>
      <c r="O177" s="152">
        <v>0.23</v>
      </c>
      <c r="P177" s="152">
        <f>O177*H177</f>
        <v>3.45</v>
      </c>
      <c r="Q177" s="152">
        <v>0</v>
      </c>
      <c r="R177" s="152">
        <f>Q177*H177</f>
        <v>0</v>
      </c>
      <c r="S177" s="152">
        <v>0.44</v>
      </c>
      <c r="T177" s="153">
        <f>S177*H177</f>
        <v>6.6</v>
      </c>
      <c r="U177" s="30"/>
      <c r="V177" s="30"/>
      <c r="W177" s="30"/>
      <c r="X177" s="30"/>
      <c r="Y177" s="30"/>
      <c r="Z177" s="30"/>
      <c r="AA177" s="30"/>
      <c r="AB177" s="30"/>
      <c r="AC177" s="30"/>
      <c r="AD177" s="30"/>
      <c r="AE177" s="30"/>
      <c r="AR177" s="154" t="s">
        <v>158</v>
      </c>
      <c r="AT177" s="154" t="s">
        <v>154</v>
      </c>
      <c r="AU177" s="154" t="s">
        <v>83</v>
      </c>
      <c r="AY177" s="18" t="s">
        <v>152</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158</v>
      </c>
      <c r="BM177" s="154" t="s">
        <v>237</v>
      </c>
    </row>
    <row r="178" spans="1:65" s="13" customFormat="1">
      <c r="B178" s="156"/>
      <c r="D178" s="157" t="s">
        <v>160</v>
      </c>
      <c r="E178" s="158" t="s">
        <v>1</v>
      </c>
      <c r="F178" s="159" t="s">
        <v>238</v>
      </c>
      <c r="H178" s="160">
        <v>15</v>
      </c>
      <c r="L178" s="156"/>
      <c r="M178" s="161"/>
      <c r="N178" s="162"/>
      <c r="O178" s="162"/>
      <c r="P178" s="162"/>
      <c r="Q178" s="162"/>
      <c r="R178" s="162"/>
      <c r="S178" s="162"/>
      <c r="T178" s="163"/>
      <c r="AT178" s="158" t="s">
        <v>160</v>
      </c>
      <c r="AU178" s="158" t="s">
        <v>83</v>
      </c>
      <c r="AV178" s="13" t="s">
        <v>83</v>
      </c>
      <c r="AW178" s="13" t="s">
        <v>29</v>
      </c>
      <c r="AX178" s="13" t="s">
        <v>81</v>
      </c>
      <c r="AY178" s="158" t="s">
        <v>152</v>
      </c>
    </row>
    <row r="179" spans="1:65" s="2" customFormat="1" ht="24.15" customHeight="1">
      <c r="A179" s="30"/>
      <c r="B179" s="142"/>
      <c r="C179" s="143" t="s">
        <v>239</v>
      </c>
      <c r="D179" s="143" t="s">
        <v>154</v>
      </c>
      <c r="E179" s="144" t="s">
        <v>240</v>
      </c>
      <c r="F179" s="145" t="s">
        <v>241</v>
      </c>
      <c r="G179" s="146" t="s">
        <v>242</v>
      </c>
      <c r="H179" s="147">
        <v>10</v>
      </c>
      <c r="I179" s="148"/>
      <c r="J179" s="148">
        <f>ROUND(I179*H179,2)</f>
        <v>0</v>
      </c>
      <c r="K179" s="149"/>
      <c r="L179" s="31"/>
      <c r="M179" s="150" t="s">
        <v>1</v>
      </c>
      <c r="N179" s="151" t="s">
        <v>38</v>
      </c>
      <c r="O179" s="152">
        <v>0.5</v>
      </c>
      <c r="P179" s="152">
        <f>O179*H179</f>
        <v>5</v>
      </c>
      <c r="Q179" s="152">
        <v>0</v>
      </c>
      <c r="R179" s="152">
        <f>Q179*H179</f>
        <v>0</v>
      </c>
      <c r="S179" s="152">
        <v>6.5699999999999995E-2</v>
      </c>
      <c r="T179" s="153">
        <f>S179*H179</f>
        <v>0.65699999999999992</v>
      </c>
      <c r="U179" s="30"/>
      <c r="V179" s="30"/>
      <c r="W179" s="30"/>
      <c r="X179" s="30"/>
      <c r="Y179" s="30"/>
      <c r="Z179" s="30"/>
      <c r="AA179" s="30"/>
      <c r="AB179" s="30"/>
      <c r="AC179" s="30"/>
      <c r="AD179" s="30"/>
      <c r="AE179" s="30"/>
      <c r="AR179" s="154" t="s">
        <v>158</v>
      </c>
      <c r="AT179" s="154" t="s">
        <v>154</v>
      </c>
      <c r="AU179" s="154" t="s">
        <v>83</v>
      </c>
      <c r="AY179" s="18" t="s">
        <v>152</v>
      </c>
      <c r="BE179" s="155">
        <f>IF(N179="základní",J179,0)</f>
        <v>0</v>
      </c>
      <c r="BF179" s="155">
        <f>IF(N179="snížená",J179,0)</f>
        <v>0</v>
      </c>
      <c r="BG179" s="155">
        <f>IF(N179="zákl. přenesená",J179,0)</f>
        <v>0</v>
      </c>
      <c r="BH179" s="155">
        <f>IF(N179="sníž. přenesená",J179,0)</f>
        <v>0</v>
      </c>
      <c r="BI179" s="155">
        <f>IF(N179="nulová",J179,0)</f>
        <v>0</v>
      </c>
      <c r="BJ179" s="18" t="s">
        <v>81</v>
      </c>
      <c r="BK179" s="155">
        <f>ROUND(I179*H179,2)</f>
        <v>0</v>
      </c>
      <c r="BL179" s="18" t="s">
        <v>158</v>
      </c>
      <c r="BM179" s="154" t="s">
        <v>243</v>
      </c>
    </row>
    <row r="180" spans="1:65" s="2" customFormat="1" ht="24.15" customHeight="1">
      <c r="A180" s="30"/>
      <c r="B180" s="142"/>
      <c r="C180" s="143" t="s">
        <v>244</v>
      </c>
      <c r="D180" s="143" t="s">
        <v>154</v>
      </c>
      <c r="E180" s="144" t="s">
        <v>245</v>
      </c>
      <c r="F180" s="145" t="s">
        <v>246</v>
      </c>
      <c r="G180" s="146" t="s">
        <v>173</v>
      </c>
      <c r="H180" s="147">
        <v>25</v>
      </c>
      <c r="I180" s="148"/>
      <c r="J180" s="148">
        <f>ROUND(I180*H180,2)</f>
        <v>0</v>
      </c>
      <c r="K180" s="149"/>
      <c r="L180" s="31"/>
      <c r="M180" s="150" t="s">
        <v>1</v>
      </c>
      <c r="N180" s="151" t="s">
        <v>38</v>
      </c>
      <c r="O180" s="152">
        <v>0.21</v>
      </c>
      <c r="P180" s="152">
        <f>O180*H180</f>
        <v>5.25</v>
      </c>
      <c r="Q180" s="152">
        <v>0</v>
      </c>
      <c r="R180" s="152">
        <f>Q180*H180</f>
        <v>0</v>
      </c>
      <c r="S180" s="152">
        <v>2.48E-3</v>
      </c>
      <c r="T180" s="153">
        <f>S180*H180</f>
        <v>6.2E-2</v>
      </c>
      <c r="U180" s="30"/>
      <c r="V180" s="30"/>
      <c r="W180" s="30"/>
      <c r="X180" s="30"/>
      <c r="Y180" s="30"/>
      <c r="Z180" s="30"/>
      <c r="AA180" s="30"/>
      <c r="AB180" s="30"/>
      <c r="AC180" s="30"/>
      <c r="AD180" s="30"/>
      <c r="AE180" s="30"/>
      <c r="AR180" s="154" t="s">
        <v>158</v>
      </c>
      <c r="AT180" s="154" t="s">
        <v>154</v>
      </c>
      <c r="AU180" s="154" t="s">
        <v>83</v>
      </c>
      <c r="AY180" s="18" t="s">
        <v>152</v>
      </c>
      <c r="BE180" s="155">
        <f>IF(N180="základní",J180,0)</f>
        <v>0</v>
      </c>
      <c r="BF180" s="155">
        <f>IF(N180="snížená",J180,0)</f>
        <v>0</v>
      </c>
      <c r="BG180" s="155">
        <f>IF(N180="zákl. přenesená",J180,0)</f>
        <v>0</v>
      </c>
      <c r="BH180" s="155">
        <f>IF(N180="sníž. přenesená",J180,0)</f>
        <v>0</v>
      </c>
      <c r="BI180" s="155">
        <f>IF(N180="nulová",J180,0)</f>
        <v>0</v>
      </c>
      <c r="BJ180" s="18" t="s">
        <v>81</v>
      </c>
      <c r="BK180" s="155">
        <f>ROUND(I180*H180,2)</f>
        <v>0</v>
      </c>
      <c r="BL180" s="18" t="s">
        <v>158</v>
      </c>
      <c r="BM180" s="154" t="s">
        <v>247</v>
      </c>
    </row>
    <row r="181" spans="1:65" s="2" customFormat="1" ht="14.4" customHeight="1">
      <c r="A181" s="30"/>
      <c r="B181" s="142"/>
      <c r="C181" s="143" t="s">
        <v>8</v>
      </c>
      <c r="D181" s="143" t="s">
        <v>154</v>
      </c>
      <c r="E181" s="144" t="s">
        <v>248</v>
      </c>
      <c r="F181" s="145" t="s">
        <v>249</v>
      </c>
      <c r="G181" s="146" t="s">
        <v>173</v>
      </c>
      <c r="H181" s="147">
        <v>18</v>
      </c>
      <c r="I181" s="148"/>
      <c r="J181" s="148">
        <f>ROUND(I181*H181,2)</f>
        <v>0</v>
      </c>
      <c r="K181" s="149"/>
      <c r="L181" s="31"/>
      <c r="M181" s="150" t="s">
        <v>1</v>
      </c>
      <c r="N181" s="151" t="s">
        <v>38</v>
      </c>
      <c r="O181" s="152">
        <v>0.28699999999999998</v>
      </c>
      <c r="P181" s="152">
        <f>O181*H181</f>
        <v>5.1659999999999995</v>
      </c>
      <c r="Q181" s="152">
        <v>0</v>
      </c>
      <c r="R181" s="152">
        <f>Q181*H181</f>
        <v>0</v>
      </c>
      <c r="S181" s="152">
        <v>9.2499999999999995E-3</v>
      </c>
      <c r="T181" s="153">
        <f>S181*H181</f>
        <v>0.16649999999999998</v>
      </c>
      <c r="U181" s="30"/>
      <c r="V181" s="30"/>
      <c r="W181" s="30"/>
      <c r="X181" s="30"/>
      <c r="Y181" s="30"/>
      <c r="Z181" s="30"/>
      <c r="AA181" s="30"/>
      <c r="AB181" s="30"/>
      <c r="AC181" s="30"/>
      <c r="AD181" s="30"/>
      <c r="AE181" s="30"/>
      <c r="AR181" s="154" t="s">
        <v>158</v>
      </c>
      <c r="AT181" s="154" t="s">
        <v>154</v>
      </c>
      <c r="AU181" s="154" t="s">
        <v>83</v>
      </c>
      <c r="AY181" s="18" t="s">
        <v>152</v>
      </c>
      <c r="BE181" s="155">
        <f>IF(N181="základní",J181,0)</f>
        <v>0</v>
      </c>
      <c r="BF181" s="155">
        <f>IF(N181="snížená",J181,0)</f>
        <v>0</v>
      </c>
      <c r="BG181" s="155">
        <f>IF(N181="zákl. přenesená",J181,0)</f>
        <v>0</v>
      </c>
      <c r="BH181" s="155">
        <f>IF(N181="sníž. přenesená",J181,0)</f>
        <v>0</v>
      </c>
      <c r="BI181" s="155">
        <f>IF(N181="nulová",J181,0)</f>
        <v>0</v>
      </c>
      <c r="BJ181" s="18" t="s">
        <v>81</v>
      </c>
      <c r="BK181" s="155">
        <f>ROUND(I181*H181,2)</f>
        <v>0</v>
      </c>
      <c r="BL181" s="18" t="s">
        <v>158</v>
      </c>
      <c r="BM181" s="154" t="s">
        <v>250</v>
      </c>
    </row>
    <row r="182" spans="1:65" s="13" customFormat="1">
      <c r="B182" s="156"/>
      <c r="D182" s="157" t="s">
        <v>160</v>
      </c>
      <c r="E182" s="158" t="s">
        <v>1</v>
      </c>
      <c r="F182" s="159" t="s">
        <v>251</v>
      </c>
      <c r="H182" s="160">
        <v>18</v>
      </c>
      <c r="L182" s="156"/>
      <c r="M182" s="161"/>
      <c r="N182" s="162"/>
      <c r="O182" s="162"/>
      <c r="P182" s="162"/>
      <c r="Q182" s="162"/>
      <c r="R182" s="162"/>
      <c r="S182" s="162"/>
      <c r="T182" s="163"/>
      <c r="AT182" s="158" t="s">
        <v>160</v>
      </c>
      <c r="AU182" s="158" t="s">
        <v>83</v>
      </c>
      <c r="AV182" s="13" t="s">
        <v>83</v>
      </c>
      <c r="AW182" s="13" t="s">
        <v>29</v>
      </c>
      <c r="AX182" s="13" t="s">
        <v>81</v>
      </c>
      <c r="AY182" s="158" t="s">
        <v>152</v>
      </c>
    </row>
    <row r="183" spans="1:65" s="2" customFormat="1" ht="24.15" customHeight="1">
      <c r="A183" s="30"/>
      <c r="B183" s="142"/>
      <c r="C183" s="143" t="s">
        <v>252</v>
      </c>
      <c r="D183" s="143" t="s">
        <v>154</v>
      </c>
      <c r="E183" s="144" t="s">
        <v>253</v>
      </c>
      <c r="F183" s="145" t="s">
        <v>254</v>
      </c>
      <c r="G183" s="146" t="s">
        <v>255</v>
      </c>
      <c r="H183" s="147">
        <v>32.375</v>
      </c>
      <c r="I183" s="148"/>
      <c r="J183" s="148">
        <f>ROUND(I183*H183,2)</f>
        <v>0</v>
      </c>
      <c r="K183" s="149"/>
      <c r="L183" s="31"/>
      <c r="M183" s="150" t="s">
        <v>1</v>
      </c>
      <c r="N183" s="151" t="s">
        <v>38</v>
      </c>
      <c r="O183" s="152">
        <v>2.4</v>
      </c>
      <c r="P183" s="152">
        <f>O183*H183</f>
        <v>77.7</v>
      </c>
      <c r="Q183" s="152">
        <v>0</v>
      </c>
      <c r="R183" s="152">
        <f>Q183*H183</f>
        <v>0</v>
      </c>
      <c r="S183" s="152">
        <v>1</v>
      </c>
      <c r="T183" s="153">
        <f>S183*H183</f>
        <v>32.375</v>
      </c>
      <c r="U183" s="30"/>
      <c r="V183" s="30"/>
      <c r="W183" s="30"/>
      <c r="X183" s="30"/>
      <c r="Y183" s="30"/>
      <c r="Z183" s="30"/>
      <c r="AA183" s="30"/>
      <c r="AB183" s="30"/>
      <c r="AC183" s="30"/>
      <c r="AD183" s="30"/>
      <c r="AE183" s="30"/>
      <c r="AR183" s="154" t="s">
        <v>158</v>
      </c>
      <c r="AT183" s="154" t="s">
        <v>154</v>
      </c>
      <c r="AU183" s="154" t="s">
        <v>83</v>
      </c>
      <c r="AY183" s="18" t="s">
        <v>152</v>
      </c>
      <c r="BE183" s="155">
        <f>IF(N183="základní",J183,0)</f>
        <v>0</v>
      </c>
      <c r="BF183" s="155">
        <f>IF(N183="snížená",J183,0)</f>
        <v>0</v>
      </c>
      <c r="BG183" s="155">
        <f>IF(N183="zákl. přenesená",J183,0)</f>
        <v>0</v>
      </c>
      <c r="BH183" s="155">
        <f>IF(N183="sníž. přenesená",J183,0)</f>
        <v>0</v>
      </c>
      <c r="BI183" s="155">
        <f>IF(N183="nulová",J183,0)</f>
        <v>0</v>
      </c>
      <c r="BJ183" s="18" t="s">
        <v>81</v>
      </c>
      <c r="BK183" s="155">
        <f>ROUND(I183*H183,2)</f>
        <v>0</v>
      </c>
      <c r="BL183" s="18" t="s">
        <v>158</v>
      </c>
      <c r="BM183" s="154" t="s">
        <v>256</v>
      </c>
    </row>
    <row r="184" spans="1:65" s="14" customFormat="1">
      <c r="B184" s="164"/>
      <c r="D184" s="157" t="s">
        <v>160</v>
      </c>
      <c r="E184" s="165" t="s">
        <v>1</v>
      </c>
      <c r="F184" s="166" t="s">
        <v>257</v>
      </c>
      <c r="H184" s="165" t="s">
        <v>1</v>
      </c>
      <c r="L184" s="164"/>
      <c r="M184" s="167"/>
      <c r="N184" s="168"/>
      <c r="O184" s="168"/>
      <c r="P184" s="168"/>
      <c r="Q184" s="168"/>
      <c r="R184" s="168"/>
      <c r="S184" s="168"/>
      <c r="T184" s="169"/>
      <c r="AT184" s="165" t="s">
        <v>160</v>
      </c>
      <c r="AU184" s="165" t="s">
        <v>83</v>
      </c>
      <c r="AV184" s="14" t="s">
        <v>81</v>
      </c>
      <c r="AW184" s="14" t="s">
        <v>29</v>
      </c>
      <c r="AX184" s="14" t="s">
        <v>73</v>
      </c>
      <c r="AY184" s="165" t="s">
        <v>152</v>
      </c>
    </row>
    <row r="185" spans="1:65" s="13" customFormat="1">
      <c r="B185" s="156"/>
      <c r="D185" s="157" t="s">
        <v>160</v>
      </c>
      <c r="E185" s="158" t="s">
        <v>1</v>
      </c>
      <c r="F185" s="159" t="s">
        <v>258</v>
      </c>
      <c r="H185" s="160">
        <v>15.75</v>
      </c>
      <c r="L185" s="156"/>
      <c r="M185" s="161"/>
      <c r="N185" s="162"/>
      <c r="O185" s="162"/>
      <c r="P185" s="162"/>
      <c r="Q185" s="162"/>
      <c r="R185" s="162"/>
      <c r="S185" s="162"/>
      <c r="T185" s="163"/>
      <c r="AT185" s="158" t="s">
        <v>160</v>
      </c>
      <c r="AU185" s="158" t="s">
        <v>83</v>
      </c>
      <c r="AV185" s="13" t="s">
        <v>83</v>
      </c>
      <c r="AW185" s="13" t="s">
        <v>29</v>
      </c>
      <c r="AX185" s="13" t="s">
        <v>73</v>
      </c>
      <c r="AY185" s="158" t="s">
        <v>152</v>
      </c>
    </row>
    <row r="186" spans="1:65" s="13" customFormat="1">
      <c r="B186" s="156"/>
      <c r="D186" s="157" t="s">
        <v>160</v>
      </c>
      <c r="E186" s="158" t="s">
        <v>1</v>
      </c>
      <c r="F186" s="159" t="s">
        <v>259</v>
      </c>
      <c r="H186" s="160">
        <v>1.8</v>
      </c>
      <c r="L186" s="156"/>
      <c r="M186" s="161"/>
      <c r="N186" s="162"/>
      <c r="O186" s="162"/>
      <c r="P186" s="162"/>
      <c r="Q186" s="162"/>
      <c r="R186" s="162"/>
      <c r="S186" s="162"/>
      <c r="T186" s="163"/>
      <c r="AT186" s="158" t="s">
        <v>160</v>
      </c>
      <c r="AU186" s="158" t="s">
        <v>83</v>
      </c>
      <c r="AV186" s="13" t="s">
        <v>83</v>
      </c>
      <c r="AW186" s="13" t="s">
        <v>29</v>
      </c>
      <c r="AX186" s="13" t="s">
        <v>73</v>
      </c>
      <c r="AY186" s="158" t="s">
        <v>152</v>
      </c>
    </row>
    <row r="187" spans="1:65" s="14" customFormat="1">
      <c r="B187" s="164"/>
      <c r="D187" s="157" t="s">
        <v>160</v>
      </c>
      <c r="E187" s="165" t="s">
        <v>1</v>
      </c>
      <c r="F187" s="166" t="s">
        <v>260</v>
      </c>
      <c r="H187" s="165" t="s">
        <v>1</v>
      </c>
      <c r="L187" s="164"/>
      <c r="M187" s="167"/>
      <c r="N187" s="168"/>
      <c r="O187" s="168"/>
      <c r="P187" s="168"/>
      <c r="Q187" s="168"/>
      <c r="R187" s="168"/>
      <c r="S187" s="168"/>
      <c r="T187" s="169"/>
      <c r="AT187" s="165" t="s">
        <v>160</v>
      </c>
      <c r="AU187" s="165" t="s">
        <v>83</v>
      </c>
      <c r="AV187" s="14" t="s">
        <v>81</v>
      </c>
      <c r="AW187" s="14" t="s">
        <v>29</v>
      </c>
      <c r="AX187" s="14" t="s">
        <v>73</v>
      </c>
      <c r="AY187" s="165" t="s">
        <v>152</v>
      </c>
    </row>
    <row r="188" spans="1:65" s="13" customFormat="1">
      <c r="B188" s="156"/>
      <c r="D188" s="157" t="s">
        <v>160</v>
      </c>
      <c r="E188" s="158" t="s">
        <v>1</v>
      </c>
      <c r="F188" s="159" t="s">
        <v>261</v>
      </c>
      <c r="H188" s="160">
        <v>0.75</v>
      </c>
      <c r="L188" s="156"/>
      <c r="M188" s="161"/>
      <c r="N188" s="162"/>
      <c r="O188" s="162"/>
      <c r="P188" s="162"/>
      <c r="Q188" s="162"/>
      <c r="R188" s="162"/>
      <c r="S188" s="162"/>
      <c r="T188" s="163"/>
      <c r="AT188" s="158" t="s">
        <v>160</v>
      </c>
      <c r="AU188" s="158" t="s">
        <v>83</v>
      </c>
      <c r="AV188" s="13" t="s">
        <v>83</v>
      </c>
      <c r="AW188" s="13" t="s">
        <v>29</v>
      </c>
      <c r="AX188" s="13" t="s">
        <v>73</v>
      </c>
      <c r="AY188" s="158" t="s">
        <v>152</v>
      </c>
    </row>
    <row r="189" spans="1:65" s="14" customFormat="1">
      <c r="B189" s="164"/>
      <c r="D189" s="157" t="s">
        <v>160</v>
      </c>
      <c r="E189" s="165" t="s">
        <v>1</v>
      </c>
      <c r="F189" s="166" t="s">
        <v>262</v>
      </c>
      <c r="H189" s="165" t="s">
        <v>1</v>
      </c>
      <c r="L189" s="164"/>
      <c r="M189" s="167"/>
      <c r="N189" s="168"/>
      <c r="O189" s="168"/>
      <c r="P189" s="168"/>
      <c r="Q189" s="168"/>
      <c r="R189" s="168"/>
      <c r="S189" s="168"/>
      <c r="T189" s="169"/>
      <c r="AT189" s="165" t="s">
        <v>160</v>
      </c>
      <c r="AU189" s="165" t="s">
        <v>83</v>
      </c>
      <c r="AV189" s="14" t="s">
        <v>81</v>
      </c>
      <c r="AW189" s="14" t="s">
        <v>29</v>
      </c>
      <c r="AX189" s="14" t="s">
        <v>73</v>
      </c>
      <c r="AY189" s="165" t="s">
        <v>152</v>
      </c>
    </row>
    <row r="190" spans="1:65" s="13" customFormat="1">
      <c r="B190" s="156"/>
      <c r="D190" s="157" t="s">
        <v>160</v>
      </c>
      <c r="E190" s="158" t="s">
        <v>1</v>
      </c>
      <c r="F190" s="159" t="s">
        <v>263</v>
      </c>
      <c r="H190" s="160">
        <v>0.2</v>
      </c>
      <c r="L190" s="156"/>
      <c r="M190" s="161"/>
      <c r="N190" s="162"/>
      <c r="O190" s="162"/>
      <c r="P190" s="162"/>
      <c r="Q190" s="162"/>
      <c r="R190" s="162"/>
      <c r="S190" s="162"/>
      <c r="T190" s="163"/>
      <c r="AT190" s="158" t="s">
        <v>160</v>
      </c>
      <c r="AU190" s="158" t="s">
        <v>83</v>
      </c>
      <c r="AV190" s="13" t="s">
        <v>83</v>
      </c>
      <c r="AW190" s="13" t="s">
        <v>29</v>
      </c>
      <c r="AX190" s="13" t="s">
        <v>73</v>
      </c>
      <c r="AY190" s="158" t="s">
        <v>152</v>
      </c>
    </row>
    <row r="191" spans="1:65" s="14" customFormat="1">
      <c r="B191" s="164"/>
      <c r="D191" s="157" t="s">
        <v>160</v>
      </c>
      <c r="E191" s="165" t="s">
        <v>1</v>
      </c>
      <c r="F191" s="166" t="s">
        <v>264</v>
      </c>
      <c r="H191" s="165" t="s">
        <v>1</v>
      </c>
      <c r="L191" s="164"/>
      <c r="M191" s="167"/>
      <c r="N191" s="168"/>
      <c r="O191" s="168"/>
      <c r="P191" s="168"/>
      <c r="Q191" s="168"/>
      <c r="R191" s="168"/>
      <c r="S191" s="168"/>
      <c r="T191" s="169"/>
      <c r="AT191" s="165" t="s">
        <v>160</v>
      </c>
      <c r="AU191" s="165" t="s">
        <v>83</v>
      </c>
      <c r="AV191" s="14" t="s">
        <v>81</v>
      </c>
      <c r="AW191" s="14" t="s">
        <v>29</v>
      </c>
      <c r="AX191" s="14" t="s">
        <v>73</v>
      </c>
      <c r="AY191" s="165" t="s">
        <v>152</v>
      </c>
    </row>
    <row r="192" spans="1:65" s="13" customFormat="1">
      <c r="B192" s="156"/>
      <c r="D192" s="157" t="s">
        <v>160</v>
      </c>
      <c r="E192" s="158" t="s">
        <v>1</v>
      </c>
      <c r="F192" s="159" t="s">
        <v>265</v>
      </c>
      <c r="H192" s="160">
        <v>1.2</v>
      </c>
      <c r="L192" s="156"/>
      <c r="M192" s="161"/>
      <c r="N192" s="162"/>
      <c r="O192" s="162"/>
      <c r="P192" s="162"/>
      <c r="Q192" s="162"/>
      <c r="R192" s="162"/>
      <c r="S192" s="162"/>
      <c r="T192" s="163"/>
      <c r="AT192" s="158" t="s">
        <v>160</v>
      </c>
      <c r="AU192" s="158" t="s">
        <v>83</v>
      </c>
      <c r="AV192" s="13" t="s">
        <v>83</v>
      </c>
      <c r="AW192" s="13" t="s">
        <v>29</v>
      </c>
      <c r="AX192" s="13" t="s">
        <v>73</v>
      </c>
      <c r="AY192" s="158" t="s">
        <v>152</v>
      </c>
    </row>
    <row r="193" spans="1:65" s="13" customFormat="1">
      <c r="B193" s="156"/>
      <c r="D193" s="157" t="s">
        <v>160</v>
      </c>
      <c r="E193" s="158" t="s">
        <v>1</v>
      </c>
      <c r="F193" s="159" t="s">
        <v>266</v>
      </c>
      <c r="H193" s="160">
        <v>1.875</v>
      </c>
      <c r="L193" s="156"/>
      <c r="M193" s="161"/>
      <c r="N193" s="162"/>
      <c r="O193" s="162"/>
      <c r="P193" s="162"/>
      <c r="Q193" s="162"/>
      <c r="R193" s="162"/>
      <c r="S193" s="162"/>
      <c r="T193" s="163"/>
      <c r="AT193" s="158" t="s">
        <v>160</v>
      </c>
      <c r="AU193" s="158" t="s">
        <v>83</v>
      </c>
      <c r="AV193" s="13" t="s">
        <v>83</v>
      </c>
      <c r="AW193" s="13" t="s">
        <v>29</v>
      </c>
      <c r="AX193" s="13" t="s">
        <v>73</v>
      </c>
      <c r="AY193" s="158" t="s">
        <v>152</v>
      </c>
    </row>
    <row r="194" spans="1:65" s="13" customFormat="1">
      <c r="B194" s="156"/>
      <c r="D194" s="157" t="s">
        <v>160</v>
      </c>
      <c r="E194" s="158" t="s">
        <v>1</v>
      </c>
      <c r="F194" s="159" t="s">
        <v>267</v>
      </c>
      <c r="H194" s="160">
        <v>0.82499999999999996</v>
      </c>
      <c r="L194" s="156"/>
      <c r="M194" s="161"/>
      <c r="N194" s="162"/>
      <c r="O194" s="162"/>
      <c r="P194" s="162"/>
      <c r="Q194" s="162"/>
      <c r="R194" s="162"/>
      <c r="S194" s="162"/>
      <c r="T194" s="163"/>
      <c r="AT194" s="158" t="s">
        <v>160</v>
      </c>
      <c r="AU194" s="158" t="s">
        <v>83</v>
      </c>
      <c r="AV194" s="13" t="s">
        <v>83</v>
      </c>
      <c r="AW194" s="13" t="s">
        <v>29</v>
      </c>
      <c r="AX194" s="13" t="s">
        <v>73</v>
      </c>
      <c r="AY194" s="158" t="s">
        <v>152</v>
      </c>
    </row>
    <row r="195" spans="1:65" s="13" customFormat="1">
      <c r="B195" s="156"/>
      <c r="D195" s="157" t="s">
        <v>160</v>
      </c>
      <c r="E195" s="158" t="s">
        <v>1</v>
      </c>
      <c r="F195" s="159" t="s">
        <v>268</v>
      </c>
      <c r="H195" s="160">
        <v>1.05</v>
      </c>
      <c r="L195" s="156"/>
      <c r="M195" s="161"/>
      <c r="N195" s="162"/>
      <c r="O195" s="162"/>
      <c r="P195" s="162"/>
      <c r="Q195" s="162"/>
      <c r="R195" s="162"/>
      <c r="S195" s="162"/>
      <c r="T195" s="163"/>
      <c r="AT195" s="158" t="s">
        <v>160</v>
      </c>
      <c r="AU195" s="158" t="s">
        <v>83</v>
      </c>
      <c r="AV195" s="13" t="s">
        <v>83</v>
      </c>
      <c r="AW195" s="13" t="s">
        <v>29</v>
      </c>
      <c r="AX195" s="13" t="s">
        <v>73</v>
      </c>
      <c r="AY195" s="158" t="s">
        <v>152</v>
      </c>
    </row>
    <row r="196" spans="1:65" s="13" customFormat="1">
      <c r="B196" s="156"/>
      <c r="D196" s="157" t="s">
        <v>160</v>
      </c>
      <c r="E196" s="158" t="s">
        <v>1</v>
      </c>
      <c r="F196" s="159" t="s">
        <v>269</v>
      </c>
      <c r="H196" s="160">
        <v>3.45</v>
      </c>
      <c r="L196" s="156"/>
      <c r="M196" s="161"/>
      <c r="N196" s="162"/>
      <c r="O196" s="162"/>
      <c r="P196" s="162"/>
      <c r="Q196" s="162"/>
      <c r="R196" s="162"/>
      <c r="S196" s="162"/>
      <c r="T196" s="163"/>
      <c r="AT196" s="158" t="s">
        <v>160</v>
      </c>
      <c r="AU196" s="158" t="s">
        <v>83</v>
      </c>
      <c r="AV196" s="13" t="s">
        <v>83</v>
      </c>
      <c r="AW196" s="13" t="s">
        <v>29</v>
      </c>
      <c r="AX196" s="13" t="s">
        <v>73</v>
      </c>
      <c r="AY196" s="158" t="s">
        <v>152</v>
      </c>
    </row>
    <row r="197" spans="1:65" s="13" customFormat="1">
      <c r="B197" s="156"/>
      <c r="D197" s="157" t="s">
        <v>160</v>
      </c>
      <c r="E197" s="158" t="s">
        <v>1</v>
      </c>
      <c r="F197" s="159" t="s">
        <v>270</v>
      </c>
      <c r="H197" s="160">
        <v>5.4749999999999996</v>
      </c>
      <c r="L197" s="156"/>
      <c r="M197" s="161"/>
      <c r="N197" s="162"/>
      <c r="O197" s="162"/>
      <c r="P197" s="162"/>
      <c r="Q197" s="162"/>
      <c r="R197" s="162"/>
      <c r="S197" s="162"/>
      <c r="T197" s="163"/>
      <c r="AT197" s="158" t="s">
        <v>160</v>
      </c>
      <c r="AU197" s="158" t="s">
        <v>83</v>
      </c>
      <c r="AV197" s="13" t="s">
        <v>83</v>
      </c>
      <c r="AW197" s="13" t="s">
        <v>29</v>
      </c>
      <c r="AX197" s="13" t="s">
        <v>73</v>
      </c>
      <c r="AY197" s="158" t="s">
        <v>152</v>
      </c>
    </row>
    <row r="198" spans="1:65" s="16" customFormat="1">
      <c r="B198" s="177"/>
      <c r="D198" s="157" t="s">
        <v>160</v>
      </c>
      <c r="E198" s="178" t="s">
        <v>1</v>
      </c>
      <c r="F198" s="179" t="s">
        <v>203</v>
      </c>
      <c r="H198" s="180">
        <v>32.375</v>
      </c>
      <c r="L198" s="177"/>
      <c r="M198" s="181"/>
      <c r="N198" s="182"/>
      <c r="O198" s="182"/>
      <c r="P198" s="182"/>
      <c r="Q198" s="182"/>
      <c r="R198" s="182"/>
      <c r="S198" s="182"/>
      <c r="T198" s="183"/>
      <c r="AT198" s="178" t="s">
        <v>160</v>
      </c>
      <c r="AU198" s="178" t="s">
        <v>83</v>
      </c>
      <c r="AV198" s="16" t="s">
        <v>158</v>
      </c>
      <c r="AW198" s="16" t="s">
        <v>29</v>
      </c>
      <c r="AX198" s="16" t="s">
        <v>81</v>
      </c>
      <c r="AY198" s="178" t="s">
        <v>152</v>
      </c>
    </row>
    <row r="199" spans="1:65" s="2" customFormat="1" ht="24.15" customHeight="1">
      <c r="A199" s="30"/>
      <c r="B199" s="142"/>
      <c r="C199" s="143" t="s">
        <v>271</v>
      </c>
      <c r="D199" s="143" t="s">
        <v>154</v>
      </c>
      <c r="E199" s="144" t="s">
        <v>272</v>
      </c>
      <c r="F199" s="145" t="s">
        <v>273</v>
      </c>
      <c r="G199" s="146" t="s">
        <v>178</v>
      </c>
      <c r="H199" s="147">
        <v>5.7</v>
      </c>
      <c r="I199" s="148"/>
      <c r="J199" s="148">
        <f>ROUND(I199*H199,2)</f>
        <v>0</v>
      </c>
      <c r="K199" s="149"/>
      <c r="L199" s="31"/>
      <c r="M199" s="150" t="s">
        <v>1</v>
      </c>
      <c r="N199" s="151" t="s">
        <v>38</v>
      </c>
      <c r="O199" s="152">
        <v>3.6539999999999999</v>
      </c>
      <c r="P199" s="152">
        <f>O199*H199</f>
        <v>20.8278</v>
      </c>
      <c r="Q199" s="152">
        <v>0</v>
      </c>
      <c r="R199" s="152">
        <f>Q199*H199</f>
        <v>0</v>
      </c>
      <c r="S199" s="152">
        <v>2.004</v>
      </c>
      <c r="T199" s="153">
        <f>S199*H199</f>
        <v>11.422800000000001</v>
      </c>
      <c r="U199" s="30"/>
      <c r="V199" s="30"/>
      <c r="W199" s="30"/>
      <c r="X199" s="30"/>
      <c r="Y199" s="30"/>
      <c r="Z199" s="30"/>
      <c r="AA199" s="30"/>
      <c r="AB199" s="30"/>
      <c r="AC199" s="30"/>
      <c r="AD199" s="30"/>
      <c r="AE199" s="30"/>
      <c r="AR199" s="154" t="s">
        <v>158</v>
      </c>
      <c r="AT199" s="154" t="s">
        <v>154</v>
      </c>
      <c r="AU199" s="154" t="s">
        <v>83</v>
      </c>
      <c r="AY199" s="18" t="s">
        <v>152</v>
      </c>
      <c r="BE199" s="155">
        <f>IF(N199="základní",J199,0)</f>
        <v>0</v>
      </c>
      <c r="BF199" s="155">
        <f>IF(N199="snížená",J199,0)</f>
        <v>0</v>
      </c>
      <c r="BG199" s="155">
        <f>IF(N199="zákl. přenesená",J199,0)</f>
        <v>0</v>
      </c>
      <c r="BH199" s="155">
        <f>IF(N199="sníž. přenesená",J199,0)</f>
        <v>0</v>
      </c>
      <c r="BI199" s="155">
        <f>IF(N199="nulová",J199,0)</f>
        <v>0</v>
      </c>
      <c r="BJ199" s="18" t="s">
        <v>81</v>
      </c>
      <c r="BK199" s="155">
        <f>ROUND(I199*H199,2)</f>
        <v>0</v>
      </c>
      <c r="BL199" s="18" t="s">
        <v>158</v>
      </c>
      <c r="BM199" s="154" t="s">
        <v>274</v>
      </c>
    </row>
    <row r="200" spans="1:65" s="13" customFormat="1">
      <c r="B200" s="156"/>
      <c r="D200" s="157" t="s">
        <v>160</v>
      </c>
      <c r="E200" s="158" t="s">
        <v>1</v>
      </c>
      <c r="F200" s="159" t="s">
        <v>275</v>
      </c>
      <c r="H200" s="160">
        <v>5.7</v>
      </c>
      <c r="L200" s="156"/>
      <c r="M200" s="161"/>
      <c r="N200" s="162"/>
      <c r="O200" s="162"/>
      <c r="P200" s="162"/>
      <c r="Q200" s="162"/>
      <c r="R200" s="162"/>
      <c r="S200" s="162"/>
      <c r="T200" s="163"/>
      <c r="AT200" s="158" t="s">
        <v>160</v>
      </c>
      <c r="AU200" s="158" t="s">
        <v>83</v>
      </c>
      <c r="AV200" s="13" t="s">
        <v>83</v>
      </c>
      <c r="AW200" s="13" t="s">
        <v>29</v>
      </c>
      <c r="AX200" s="13" t="s">
        <v>81</v>
      </c>
      <c r="AY200" s="158" t="s">
        <v>152</v>
      </c>
    </row>
    <row r="201" spans="1:65" s="2" customFormat="1" ht="24.15" customHeight="1">
      <c r="A201" s="30"/>
      <c r="B201" s="142"/>
      <c r="C201" s="143" t="s">
        <v>276</v>
      </c>
      <c r="D201" s="143" t="s">
        <v>154</v>
      </c>
      <c r="E201" s="144" t="s">
        <v>277</v>
      </c>
      <c r="F201" s="145" t="s">
        <v>278</v>
      </c>
      <c r="G201" s="146" t="s">
        <v>178</v>
      </c>
      <c r="H201" s="147">
        <v>355</v>
      </c>
      <c r="I201" s="148"/>
      <c r="J201" s="148">
        <f>ROUND(I201*H201,2)</f>
        <v>0</v>
      </c>
      <c r="K201" s="149"/>
      <c r="L201" s="31"/>
      <c r="M201" s="150" t="s">
        <v>1</v>
      </c>
      <c r="N201" s="151" t="s">
        <v>38</v>
      </c>
      <c r="O201" s="152">
        <v>17.088999999999999</v>
      </c>
      <c r="P201" s="152">
        <f>O201*H201</f>
        <v>6066.5949999999993</v>
      </c>
      <c r="Q201" s="152">
        <v>1E-4</v>
      </c>
      <c r="R201" s="152">
        <f>Q201*H201</f>
        <v>3.5500000000000004E-2</v>
      </c>
      <c r="S201" s="152">
        <v>2.41</v>
      </c>
      <c r="T201" s="153">
        <f>S201*H201</f>
        <v>855.55000000000007</v>
      </c>
      <c r="U201" s="30"/>
      <c r="V201" s="30"/>
      <c r="W201" s="30"/>
      <c r="X201" s="30"/>
      <c r="Y201" s="30"/>
      <c r="Z201" s="30"/>
      <c r="AA201" s="30"/>
      <c r="AB201" s="30"/>
      <c r="AC201" s="30"/>
      <c r="AD201" s="30"/>
      <c r="AE201" s="30"/>
      <c r="AR201" s="154" t="s">
        <v>158</v>
      </c>
      <c r="AT201" s="154" t="s">
        <v>154</v>
      </c>
      <c r="AU201" s="154" t="s">
        <v>83</v>
      </c>
      <c r="AY201" s="18" t="s">
        <v>152</v>
      </c>
      <c r="BE201" s="155">
        <f>IF(N201="základní",J201,0)</f>
        <v>0</v>
      </c>
      <c r="BF201" s="155">
        <f>IF(N201="snížená",J201,0)</f>
        <v>0</v>
      </c>
      <c r="BG201" s="155">
        <f>IF(N201="zákl. přenesená",J201,0)</f>
        <v>0</v>
      </c>
      <c r="BH201" s="155">
        <f>IF(N201="sníž. přenesená",J201,0)</f>
        <v>0</v>
      </c>
      <c r="BI201" s="155">
        <f>IF(N201="nulová",J201,0)</f>
        <v>0</v>
      </c>
      <c r="BJ201" s="18" t="s">
        <v>81</v>
      </c>
      <c r="BK201" s="155">
        <f>ROUND(I201*H201,2)</f>
        <v>0</v>
      </c>
      <c r="BL201" s="18" t="s">
        <v>158</v>
      </c>
      <c r="BM201" s="154" t="s">
        <v>279</v>
      </c>
    </row>
    <row r="202" spans="1:65" s="13" customFormat="1">
      <c r="B202" s="156"/>
      <c r="D202" s="157" t="s">
        <v>160</v>
      </c>
      <c r="E202" s="158" t="s">
        <v>1</v>
      </c>
      <c r="F202" s="159" t="s">
        <v>280</v>
      </c>
      <c r="H202" s="160">
        <v>355</v>
      </c>
      <c r="L202" s="156"/>
      <c r="M202" s="161"/>
      <c r="N202" s="162"/>
      <c r="O202" s="162"/>
      <c r="P202" s="162"/>
      <c r="Q202" s="162"/>
      <c r="R202" s="162"/>
      <c r="S202" s="162"/>
      <c r="T202" s="163"/>
      <c r="AT202" s="158" t="s">
        <v>160</v>
      </c>
      <c r="AU202" s="158" t="s">
        <v>83</v>
      </c>
      <c r="AV202" s="13" t="s">
        <v>83</v>
      </c>
      <c r="AW202" s="13" t="s">
        <v>29</v>
      </c>
      <c r="AX202" s="13" t="s">
        <v>81</v>
      </c>
      <c r="AY202" s="158" t="s">
        <v>152</v>
      </c>
    </row>
    <row r="203" spans="1:65" s="2" customFormat="1" ht="24.15" customHeight="1">
      <c r="A203" s="30"/>
      <c r="B203" s="142"/>
      <c r="C203" s="143" t="s">
        <v>281</v>
      </c>
      <c r="D203" s="143" t="s">
        <v>154</v>
      </c>
      <c r="E203" s="144" t="s">
        <v>282</v>
      </c>
      <c r="F203" s="145" t="s">
        <v>283</v>
      </c>
      <c r="G203" s="146" t="s">
        <v>178</v>
      </c>
      <c r="H203" s="147">
        <v>86</v>
      </c>
      <c r="I203" s="148"/>
      <c r="J203" s="148">
        <f>ROUND(I203*H203,2)</f>
        <v>0</v>
      </c>
      <c r="K203" s="149"/>
      <c r="L203" s="31"/>
      <c r="M203" s="150" t="s">
        <v>1</v>
      </c>
      <c r="N203" s="151" t="s">
        <v>38</v>
      </c>
      <c r="O203" s="152">
        <v>8.1280000000000001</v>
      </c>
      <c r="P203" s="152">
        <f>O203*H203</f>
        <v>699.00800000000004</v>
      </c>
      <c r="Q203" s="152">
        <v>0</v>
      </c>
      <c r="R203" s="152">
        <f>Q203*H203</f>
        <v>0</v>
      </c>
      <c r="S203" s="152">
        <v>2.2000000000000002</v>
      </c>
      <c r="T203" s="153">
        <f>S203*H203</f>
        <v>189.20000000000002</v>
      </c>
      <c r="U203" s="30"/>
      <c r="V203" s="30"/>
      <c r="W203" s="30"/>
      <c r="X203" s="30"/>
      <c r="Y203" s="30"/>
      <c r="Z203" s="30"/>
      <c r="AA203" s="30"/>
      <c r="AB203" s="30"/>
      <c r="AC203" s="30"/>
      <c r="AD203" s="30"/>
      <c r="AE203" s="30"/>
      <c r="AR203" s="154" t="s">
        <v>158</v>
      </c>
      <c r="AT203" s="154" t="s">
        <v>154</v>
      </c>
      <c r="AU203" s="154" t="s">
        <v>83</v>
      </c>
      <c r="AY203" s="18" t="s">
        <v>152</v>
      </c>
      <c r="BE203" s="155">
        <f>IF(N203="základní",J203,0)</f>
        <v>0</v>
      </c>
      <c r="BF203" s="155">
        <f>IF(N203="snížená",J203,0)</f>
        <v>0</v>
      </c>
      <c r="BG203" s="155">
        <f>IF(N203="zákl. přenesená",J203,0)</f>
        <v>0</v>
      </c>
      <c r="BH203" s="155">
        <f>IF(N203="sníž. přenesená",J203,0)</f>
        <v>0</v>
      </c>
      <c r="BI203" s="155">
        <f>IF(N203="nulová",J203,0)</f>
        <v>0</v>
      </c>
      <c r="BJ203" s="18" t="s">
        <v>81</v>
      </c>
      <c r="BK203" s="155">
        <f>ROUND(I203*H203,2)</f>
        <v>0</v>
      </c>
      <c r="BL203" s="18" t="s">
        <v>158</v>
      </c>
      <c r="BM203" s="154" t="s">
        <v>284</v>
      </c>
    </row>
    <row r="204" spans="1:65" s="13" customFormat="1">
      <c r="B204" s="156"/>
      <c r="D204" s="157" t="s">
        <v>160</v>
      </c>
      <c r="E204" s="158" t="s">
        <v>1</v>
      </c>
      <c r="F204" s="159" t="s">
        <v>285</v>
      </c>
      <c r="H204" s="160">
        <v>86</v>
      </c>
      <c r="L204" s="156"/>
      <c r="M204" s="161"/>
      <c r="N204" s="162"/>
      <c r="O204" s="162"/>
      <c r="P204" s="162"/>
      <c r="Q204" s="162"/>
      <c r="R204" s="162"/>
      <c r="S204" s="162"/>
      <c r="T204" s="163"/>
      <c r="AT204" s="158" t="s">
        <v>160</v>
      </c>
      <c r="AU204" s="158" t="s">
        <v>83</v>
      </c>
      <c r="AV204" s="13" t="s">
        <v>83</v>
      </c>
      <c r="AW204" s="13" t="s">
        <v>29</v>
      </c>
      <c r="AX204" s="13" t="s">
        <v>81</v>
      </c>
      <c r="AY204" s="158" t="s">
        <v>152</v>
      </c>
    </row>
    <row r="205" spans="1:65" s="2" customFormat="1" ht="14.4" customHeight="1">
      <c r="A205" s="30"/>
      <c r="B205" s="142"/>
      <c r="C205" s="143" t="s">
        <v>286</v>
      </c>
      <c r="D205" s="143" t="s">
        <v>154</v>
      </c>
      <c r="E205" s="144" t="s">
        <v>287</v>
      </c>
      <c r="F205" s="145" t="s">
        <v>288</v>
      </c>
      <c r="G205" s="146" t="s">
        <v>289</v>
      </c>
      <c r="H205" s="147">
        <v>5</v>
      </c>
      <c r="I205" s="148"/>
      <c r="J205" s="148">
        <f>ROUND(I205*H205,2)</f>
        <v>0</v>
      </c>
      <c r="K205" s="149"/>
      <c r="L205" s="31"/>
      <c r="M205" s="150" t="s">
        <v>1</v>
      </c>
      <c r="N205" s="151" t="s">
        <v>38</v>
      </c>
      <c r="O205" s="152">
        <v>0</v>
      </c>
      <c r="P205" s="152">
        <f>O205*H205</f>
        <v>0</v>
      </c>
      <c r="Q205" s="152">
        <v>0</v>
      </c>
      <c r="R205" s="152">
        <f>Q205*H205</f>
        <v>0</v>
      </c>
      <c r="S205" s="152">
        <v>0.1</v>
      </c>
      <c r="T205" s="153">
        <f>S205*H205</f>
        <v>0.5</v>
      </c>
      <c r="U205" s="30"/>
      <c r="V205" s="30"/>
      <c r="W205" s="30"/>
      <c r="X205" s="30"/>
      <c r="Y205" s="30"/>
      <c r="Z205" s="30"/>
      <c r="AA205" s="30"/>
      <c r="AB205" s="30"/>
      <c r="AC205" s="30"/>
      <c r="AD205" s="30"/>
      <c r="AE205" s="30"/>
      <c r="AR205" s="154" t="s">
        <v>158</v>
      </c>
      <c r="AT205" s="154" t="s">
        <v>154</v>
      </c>
      <c r="AU205" s="154" t="s">
        <v>83</v>
      </c>
      <c r="AY205" s="18" t="s">
        <v>152</v>
      </c>
      <c r="BE205" s="155">
        <f>IF(N205="základní",J205,0)</f>
        <v>0</v>
      </c>
      <c r="BF205" s="155">
        <f>IF(N205="snížená",J205,0)</f>
        <v>0</v>
      </c>
      <c r="BG205" s="155">
        <f>IF(N205="zákl. přenesená",J205,0)</f>
        <v>0</v>
      </c>
      <c r="BH205" s="155">
        <f>IF(N205="sníž. přenesená",J205,0)</f>
        <v>0</v>
      </c>
      <c r="BI205" s="155">
        <f>IF(N205="nulová",J205,0)</f>
        <v>0</v>
      </c>
      <c r="BJ205" s="18" t="s">
        <v>81</v>
      </c>
      <c r="BK205" s="155">
        <f>ROUND(I205*H205,2)</f>
        <v>0</v>
      </c>
      <c r="BL205" s="18" t="s">
        <v>158</v>
      </c>
      <c r="BM205" s="154" t="s">
        <v>290</v>
      </c>
    </row>
    <row r="206" spans="1:65" s="2" customFormat="1" ht="14.4" customHeight="1">
      <c r="A206" s="30"/>
      <c r="B206" s="142"/>
      <c r="C206" s="143" t="s">
        <v>7</v>
      </c>
      <c r="D206" s="143" t="s">
        <v>154</v>
      </c>
      <c r="E206" s="144" t="s">
        <v>291</v>
      </c>
      <c r="F206" s="145" t="s">
        <v>292</v>
      </c>
      <c r="G206" s="146" t="s">
        <v>289</v>
      </c>
      <c r="H206" s="147">
        <v>1</v>
      </c>
      <c r="I206" s="148"/>
      <c r="J206" s="148">
        <f>ROUND(I206*H206,2)</f>
        <v>0</v>
      </c>
      <c r="K206" s="149"/>
      <c r="L206" s="31"/>
      <c r="M206" s="150" t="s">
        <v>1</v>
      </c>
      <c r="N206" s="151" t="s">
        <v>38</v>
      </c>
      <c r="O206" s="152">
        <v>0</v>
      </c>
      <c r="P206" s="152">
        <f>O206*H206</f>
        <v>0</v>
      </c>
      <c r="Q206" s="152">
        <v>0</v>
      </c>
      <c r="R206" s="152">
        <f>Q206*H206</f>
        <v>0</v>
      </c>
      <c r="S206" s="152">
        <v>0.03</v>
      </c>
      <c r="T206" s="153">
        <f>S206*H206</f>
        <v>0.03</v>
      </c>
      <c r="U206" s="30"/>
      <c r="V206" s="30"/>
      <c r="W206" s="30"/>
      <c r="X206" s="30"/>
      <c r="Y206" s="30"/>
      <c r="Z206" s="30"/>
      <c r="AA206" s="30"/>
      <c r="AB206" s="30"/>
      <c r="AC206" s="30"/>
      <c r="AD206" s="30"/>
      <c r="AE206" s="30"/>
      <c r="AR206" s="154" t="s">
        <v>158</v>
      </c>
      <c r="AT206" s="154" t="s">
        <v>154</v>
      </c>
      <c r="AU206" s="154" t="s">
        <v>83</v>
      </c>
      <c r="AY206" s="18" t="s">
        <v>152</v>
      </c>
      <c r="BE206" s="155">
        <f>IF(N206="základní",J206,0)</f>
        <v>0</v>
      </c>
      <c r="BF206" s="155">
        <f>IF(N206="snížená",J206,0)</f>
        <v>0</v>
      </c>
      <c r="BG206" s="155">
        <f>IF(N206="zákl. přenesená",J206,0)</f>
        <v>0</v>
      </c>
      <c r="BH206" s="155">
        <f>IF(N206="sníž. přenesená",J206,0)</f>
        <v>0</v>
      </c>
      <c r="BI206" s="155">
        <f>IF(N206="nulová",J206,0)</f>
        <v>0</v>
      </c>
      <c r="BJ206" s="18" t="s">
        <v>81</v>
      </c>
      <c r="BK206" s="155">
        <f>ROUND(I206*H206,2)</f>
        <v>0</v>
      </c>
      <c r="BL206" s="18" t="s">
        <v>158</v>
      </c>
      <c r="BM206" s="154" t="s">
        <v>293</v>
      </c>
    </row>
    <row r="207" spans="1:65" s="2" customFormat="1" ht="14.4" customHeight="1">
      <c r="A207" s="30"/>
      <c r="B207" s="142"/>
      <c r="C207" s="143" t="s">
        <v>294</v>
      </c>
      <c r="D207" s="143" t="s">
        <v>154</v>
      </c>
      <c r="E207" s="144" t="s">
        <v>295</v>
      </c>
      <c r="F207" s="145" t="s">
        <v>296</v>
      </c>
      <c r="G207" s="146" t="s">
        <v>297</v>
      </c>
      <c r="H207" s="147">
        <v>1</v>
      </c>
      <c r="I207" s="148"/>
      <c r="J207" s="148">
        <f>ROUND(I207*H207,2)</f>
        <v>0</v>
      </c>
      <c r="K207" s="149"/>
      <c r="L207" s="31"/>
      <c r="M207" s="150" t="s">
        <v>1</v>
      </c>
      <c r="N207" s="151" t="s">
        <v>38</v>
      </c>
      <c r="O207" s="152">
        <v>0</v>
      </c>
      <c r="P207" s="152">
        <f>O207*H207</f>
        <v>0</v>
      </c>
      <c r="Q207" s="152">
        <v>0</v>
      </c>
      <c r="R207" s="152">
        <f>Q207*H207</f>
        <v>0</v>
      </c>
      <c r="S207" s="152">
        <v>0</v>
      </c>
      <c r="T207" s="153">
        <f>S207*H207</f>
        <v>0</v>
      </c>
      <c r="U207" s="30"/>
      <c r="V207" s="30"/>
      <c r="W207" s="30"/>
      <c r="X207" s="30"/>
      <c r="Y207" s="30"/>
      <c r="Z207" s="30"/>
      <c r="AA207" s="30"/>
      <c r="AB207" s="30"/>
      <c r="AC207" s="30"/>
      <c r="AD207" s="30"/>
      <c r="AE207" s="30"/>
      <c r="AR207" s="154" t="s">
        <v>158</v>
      </c>
      <c r="AT207" s="154" t="s">
        <v>154</v>
      </c>
      <c r="AU207" s="154" t="s">
        <v>83</v>
      </c>
      <c r="AY207" s="18" t="s">
        <v>152</v>
      </c>
      <c r="BE207" s="155">
        <f>IF(N207="základní",J207,0)</f>
        <v>0</v>
      </c>
      <c r="BF207" s="155">
        <f>IF(N207="snížená",J207,0)</f>
        <v>0</v>
      </c>
      <c r="BG207" s="155">
        <f>IF(N207="zákl. přenesená",J207,0)</f>
        <v>0</v>
      </c>
      <c r="BH207" s="155">
        <f>IF(N207="sníž. přenesená",J207,0)</f>
        <v>0</v>
      </c>
      <c r="BI207" s="155">
        <f>IF(N207="nulová",J207,0)</f>
        <v>0</v>
      </c>
      <c r="BJ207" s="18" t="s">
        <v>81</v>
      </c>
      <c r="BK207" s="155">
        <f>ROUND(I207*H207,2)</f>
        <v>0</v>
      </c>
      <c r="BL207" s="18" t="s">
        <v>158</v>
      </c>
      <c r="BM207" s="154" t="s">
        <v>298</v>
      </c>
    </row>
    <row r="208" spans="1:65" s="12" customFormat="1" ht="22.8" customHeight="1">
      <c r="B208" s="130"/>
      <c r="D208" s="131" t="s">
        <v>72</v>
      </c>
      <c r="E208" s="140" t="s">
        <v>299</v>
      </c>
      <c r="F208" s="140" t="s">
        <v>300</v>
      </c>
      <c r="J208" s="141">
        <f>BK208</f>
        <v>0</v>
      </c>
      <c r="L208" s="130"/>
      <c r="M208" s="134"/>
      <c r="N208" s="135"/>
      <c r="O208" s="135"/>
      <c r="P208" s="136">
        <f>SUM(P209:P217)</f>
        <v>4089.7549209999997</v>
      </c>
      <c r="Q208" s="135"/>
      <c r="R208" s="136">
        <f>SUM(R209:R217)</f>
        <v>0</v>
      </c>
      <c r="S208" s="135"/>
      <c r="T208" s="137">
        <f>SUM(T209:T217)</f>
        <v>0</v>
      </c>
      <c r="AR208" s="131" t="s">
        <v>81</v>
      </c>
      <c r="AT208" s="138" t="s">
        <v>72</v>
      </c>
      <c r="AU208" s="138" t="s">
        <v>81</v>
      </c>
      <c r="AY208" s="131" t="s">
        <v>152</v>
      </c>
      <c r="BK208" s="139">
        <f>SUM(BK209:BK217)</f>
        <v>0</v>
      </c>
    </row>
    <row r="209" spans="1:65" s="2" customFormat="1" ht="24.15" customHeight="1">
      <c r="A209" s="30"/>
      <c r="B209" s="142"/>
      <c r="C209" s="143" t="s">
        <v>301</v>
      </c>
      <c r="D209" s="143" t="s">
        <v>154</v>
      </c>
      <c r="E209" s="144" t="s">
        <v>302</v>
      </c>
      <c r="F209" s="145" t="s">
        <v>303</v>
      </c>
      <c r="G209" s="146" t="s">
        <v>255</v>
      </c>
      <c r="H209" s="147">
        <v>2393.069</v>
      </c>
      <c r="I209" s="148"/>
      <c r="J209" s="148">
        <f>ROUND(I209*H209,2)</f>
        <v>0</v>
      </c>
      <c r="K209" s="149"/>
      <c r="L209" s="31"/>
      <c r="M209" s="150" t="s">
        <v>1</v>
      </c>
      <c r="N209" s="151" t="s">
        <v>38</v>
      </c>
      <c r="O209" s="152">
        <v>1.47</v>
      </c>
      <c r="P209" s="152">
        <f>O209*H209</f>
        <v>3517.8114299999997</v>
      </c>
      <c r="Q209" s="152">
        <v>0</v>
      </c>
      <c r="R209" s="152">
        <f>Q209*H209</f>
        <v>0</v>
      </c>
      <c r="S209" s="152">
        <v>0</v>
      </c>
      <c r="T209" s="153">
        <f>S209*H209</f>
        <v>0</v>
      </c>
      <c r="U209" s="30"/>
      <c r="V209" s="30"/>
      <c r="W209" s="30"/>
      <c r="X209" s="30"/>
      <c r="Y209" s="30"/>
      <c r="Z209" s="30"/>
      <c r="AA209" s="30"/>
      <c r="AB209" s="30"/>
      <c r="AC209" s="30"/>
      <c r="AD209" s="30"/>
      <c r="AE209" s="30"/>
      <c r="AR209" s="154" t="s">
        <v>158</v>
      </c>
      <c r="AT209" s="154" t="s">
        <v>154</v>
      </c>
      <c r="AU209" s="154" t="s">
        <v>83</v>
      </c>
      <c r="AY209" s="18" t="s">
        <v>152</v>
      </c>
      <c r="BE209" s="155">
        <f>IF(N209="základní",J209,0)</f>
        <v>0</v>
      </c>
      <c r="BF209" s="155">
        <f>IF(N209="snížená",J209,0)</f>
        <v>0</v>
      </c>
      <c r="BG209" s="155">
        <f>IF(N209="zákl. přenesená",J209,0)</f>
        <v>0</v>
      </c>
      <c r="BH209" s="155">
        <f>IF(N209="sníž. přenesená",J209,0)</f>
        <v>0</v>
      </c>
      <c r="BI209" s="155">
        <f>IF(N209="nulová",J209,0)</f>
        <v>0</v>
      </c>
      <c r="BJ209" s="18" t="s">
        <v>81</v>
      </c>
      <c r="BK209" s="155">
        <f>ROUND(I209*H209,2)</f>
        <v>0</v>
      </c>
      <c r="BL209" s="18" t="s">
        <v>158</v>
      </c>
      <c r="BM209" s="154" t="s">
        <v>304</v>
      </c>
    </row>
    <row r="210" spans="1:65" s="2" customFormat="1" ht="24.15" customHeight="1">
      <c r="A210" s="30"/>
      <c r="B210" s="142"/>
      <c r="C210" s="143" t="s">
        <v>305</v>
      </c>
      <c r="D210" s="143" t="s">
        <v>154</v>
      </c>
      <c r="E210" s="144" t="s">
        <v>306</v>
      </c>
      <c r="F210" s="145" t="s">
        <v>307</v>
      </c>
      <c r="G210" s="146" t="s">
        <v>255</v>
      </c>
      <c r="H210" s="147">
        <v>2393.069</v>
      </c>
      <c r="I210" s="148"/>
      <c r="J210" s="148">
        <f>ROUND(I210*H210,2)</f>
        <v>0</v>
      </c>
      <c r="K210" s="149"/>
      <c r="L210" s="31"/>
      <c r="M210" s="150" t="s">
        <v>1</v>
      </c>
      <c r="N210" s="151" t="s">
        <v>38</v>
      </c>
      <c r="O210" s="152">
        <v>0.125</v>
      </c>
      <c r="P210" s="152">
        <f>O210*H210</f>
        <v>299.13362499999999</v>
      </c>
      <c r="Q210" s="152">
        <v>0</v>
      </c>
      <c r="R210" s="152">
        <f>Q210*H210</f>
        <v>0</v>
      </c>
      <c r="S210" s="152">
        <v>0</v>
      </c>
      <c r="T210" s="153">
        <f>S210*H210</f>
        <v>0</v>
      </c>
      <c r="U210" s="30"/>
      <c r="V210" s="30"/>
      <c r="W210" s="30"/>
      <c r="X210" s="30"/>
      <c r="Y210" s="30"/>
      <c r="Z210" s="30"/>
      <c r="AA210" s="30"/>
      <c r="AB210" s="30"/>
      <c r="AC210" s="30"/>
      <c r="AD210" s="30"/>
      <c r="AE210" s="30"/>
      <c r="AR210" s="154" t="s">
        <v>158</v>
      </c>
      <c r="AT210" s="154" t="s">
        <v>154</v>
      </c>
      <c r="AU210" s="154" t="s">
        <v>83</v>
      </c>
      <c r="AY210" s="18" t="s">
        <v>152</v>
      </c>
      <c r="BE210" s="155">
        <f>IF(N210="základní",J210,0)</f>
        <v>0</v>
      </c>
      <c r="BF210" s="155">
        <f>IF(N210="snížená",J210,0)</f>
        <v>0</v>
      </c>
      <c r="BG210" s="155">
        <f>IF(N210="zákl. přenesená",J210,0)</f>
        <v>0</v>
      </c>
      <c r="BH210" s="155">
        <f>IF(N210="sníž. přenesená",J210,0)</f>
        <v>0</v>
      </c>
      <c r="BI210" s="155">
        <f>IF(N210="nulová",J210,0)</f>
        <v>0</v>
      </c>
      <c r="BJ210" s="18" t="s">
        <v>81</v>
      </c>
      <c r="BK210" s="155">
        <f>ROUND(I210*H210,2)</f>
        <v>0</v>
      </c>
      <c r="BL210" s="18" t="s">
        <v>158</v>
      </c>
      <c r="BM210" s="154" t="s">
        <v>308</v>
      </c>
    </row>
    <row r="211" spans="1:65" s="2" customFormat="1" ht="24.15" customHeight="1">
      <c r="A211" s="30"/>
      <c r="B211" s="142"/>
      <c r="C211" s="143" t="s">
        <v>309</v>
      </c>
      <c r="D211" s="143" t="s">
        <v>154</v>
      </c>
      <c r="E211" s="144" t="s">
        <v>310</v>
      </c>
      <c r="F211" s="145" t="s">
        <v>311</v>
      </c>
      <c r="G211" s="146" t="s">
        <v>255</v>
      </c>
      <c r="H211" s="147">
        <v>45468.311000000002</v>
      </c>
      <c r="I211" s="148"/>
      <c r="J211" s="148">
        <f>ROUND(I211*H211,2)</f>
        <v>0</v>
      </c>
      <c r="K211" s="149"/>
      <c r="L211" s="31"/>
      <c r="M211" s="150" t="s">
        <v>1</v>
      </c>
      <c r="N211" s="151" t="s">
        <v>38</v>
      </c>
      <c r="O211" s="152">
        <v>6.0000000000000001E-3</v>
      </c>
      <c r="P211" s="152">
        <f>O211*H211</f>
        <v>272.809866</v>
      </c>
      <c r="Q211" s="152">
        <v>0</v>
      </c>
      <c r="R211" s="152">
        <f>Q211*H211</f>
        <v>0</v>
      </c>
      <c r="S211" s="152">
        <v>0</v>
      </c>
      <c r="T211" s="153">
        <f>S211*H211</f>
        <v>0</v>
      </c>
      <c r="U211" s="30"/>
      <c r="V211" s="30"/>
      <c r="W211" s="30"/>
      <c r="X211" s="30"/>
      <c r="Y211" s="30"/>
      <c r="Z211" s="30"/>
      <c r="AA211" s="30"/>
      <c r="AB211" s="30"/>
      <c r="AC211" s="30"/>
      <c r="AD211" s="30"/>
      <c r="AE211" s="30"/>
      <c r="AR211" s="154" t="s">
        <v>158</v>
      </c>
      <c r="AT211" s="154" t="s">
        <v>154</v>
      </c>
      <c r="AU211" s="154" t="s">
        <v>83</v>
      </c>
      <c r="AY211" s="18" t="s">
        <v>152</v>
      </c>
      <c r="BE211" s="155">
        <f>IF(N211="základní",J211,0)</f>
        <v>0</v>
      </c>
      <c r="BF211" s="155">
        <f>IF(N211="snížená",J211,0)</f>
        <v>0</v>
      </c>
      <c r="BG211" s="155">
        <f>IF(N211="zákl. přenesená",J211,0)</f>
        <v>0</v>
      </c>
      <c r="BH211" s="155">
        <f>IF(N211="sníž. přenesená",J211,0)</f>
        <v>0</v>
      </c>
      <c r="BI211" s="155">
        <f>IF(N211="nulová",J211,0)</f>
        <v>0</v>
      </c>
      <c r="BJ211" s="18" t="s">
        <v>81</v>
      </c>
      <c r="BK211" s="155">
        <f>ROUND(I211*H211,2)</f>
        <v>0</v>
      </c>
      <c r="BL211" s="18" t="s">
        <v>158</v>
      </c>
      <c r="BM211" s="154" t="s">
        <v>312</v>
      </c>
    </row>
    <row r="212" spans="1:65" s="13" customFormat="1">
      <c r="B212" s="156"/>
      <c r="D212" s="157" t="s">
        <v>160</v>
      </c>
      <c r="E212" s="158" t="s">
        <v>1</v>
      </c>
      <c r="F212" s="159" t="s">
        <v>313</v>
      </c>
      <c r="H212" s="160">
        <v>45468.311000000002</v>
      </c>
      <c r="L212" s="156"/>
      <c r="M212" s="161"/>
      <c r="N212" s="162"/>
      <c r="O212" s="162"/>
      <c r="P212" s="162"/>
      <c r="Q212" s="162"/>
      <c r="R212" s="162"/>
      <c r="S212" s="162"/>
      <c r="T212" s="163"/>
      <c r="AT212" s="158" t="s">
        <v>160</v>
      </c>
      <c r="AU212" s="158" t="s">
        <v>83</v>
      </c>
      <c r="AV212" s="13" t="s">
        <v>83</v>
      </c>
      <c r="AW212" s="13" t="s">
        <v>29</v>
      </c>
      <c r="AX212" s="13" t="s">
        <v>81</v>
      </c>
      <c r="AY212" s="158" t="s">
        <v>152</v>
      </c>
    </row>
    <row r="213" spans="1:65" s="2" customFormat="1" ht="24.15" customHeight="1">
      <c r="A213" s="30"/>
      <c r="B213" s="142"/>
      <c r="C213" s="143" t="s">
        <v>314</v>
      </c>
      <c r="D213" s="143" t="s">
        <v>154</v>
      </c>
      <c r="E213" s="144" t="s">
        <v>315</v>
      </c>
      <c r="F213" s="145" t="s">
        <v>316</v>
      </c>
      <c r="G213" s="146" t="s">
        <v>255</v>
      </c>
      <c r="H213" s="147">
        <v>201.8</v>
      </c>
      <c r="I213" s="148"/>
      <c r="J213" s="148">
        <f>ROUND(I213*H213,2)</f>
        <v>0</v>
      </c>
      <c r="K213" s="149"/>
      <c r="L213" s="31"/>
      <c r="M213" s="150" t="s">
        <v>1</v>
      </c>
      <c r="N213" s="151" t="s">
        <v>38</v>
      </c>
      <c r="O213" s="152">
        <v>0</v>
      </c>
      <c r="P213" s="152">
        <f>O213*H213</f>
        <v>0</v>
      </c>
      <c r="Q213" s="152">
        <v>0</v>
      </c>
      <c r="R213" s="152">
        <f>Q213*H213</f>
        <v>0</v>
      </c>
      <c r="S213" s="152">
        <v>0</v>
      </c>
      <c r="T213" s="153">
        <f>S213*H213</f>
        <v>0</v>
      </c>
      <c r="U213" s="30"/>
      <c r="V213" s="30"/>
      <c r="W213" s="30"/>
      <c r="X213" s="30"/>
      <c r="Y213" s="30"/>
      <c r="Z213" s="30"/>
      <c r="AA213" s="30"/>
      <c r="AB213" s="30"/>
      <c r="AC213" s="30"/>
      <c r="AD213" s="30"/>
      <c r="AE213" s="30"/>
      <c r="AR213" s="154" t="s">
        <v>158</v>
      </c>
      <c r="AT213" s="154" t="s">
        <v>154</v>
      </c>
      <c r="AU213" s="154" t="s">
        <v>83</v>
      </c>
      <c r="AY213" s="18" t="s">
        <v>152</v>
      </c>
      <c r="BE213" s="155">
        <f>IF(N213="základní",J213,0)</f>
        <v>0</v>
      </c>
      <c r="BF213" s="155">
        <f>IF(N213="snížená",J213,0)</f>
        <v>0</v>
      </c>
      <c r="BG213" s="155">
        <f>IF(N213="zákl. přenesená",J213,0)</f>
        <v>0</v>
      </c>
      <c r="BH213" s="155">
        <f>IF(N213="sníž. přenesená",J213,0)</f>
        <v>0</v>
      </c>
      <c r="BI213" s="155">
        <f>IF(N213="nulová",J213,0)</f>
        <v>0</v>
      </c>
      <c r="BJ213" s="18" t="s">
        <v>81</v>
      </c>
      <c r="BK213" s="155">
        <f>ROUND(I213*H213,2)</f>
        <v>0</v>
      </c>
      <c r="BL213" s="18" t="s">
        <v>158</v>
      </c>
      <c r="BM213" s="154" t="s">
        <v>317</v>
      </c>
    </row>
    <row r="214" spans="1:65" s="2" customFormat="1" ht="37.799999999999997" customHeight="1">
      <c r="A214" s="30"/>
      <c r="B214" s="142"/>
      <c r="C214" s="143" t="s">
        <v>318</v>
      </c>
      <c r="D214" s="143" t="s">
        <v>154</v>
      </c>
      <c r="E214" s="144" t="s">
        <v>319</v>
      </c>
      <c r="F214" s="145" t="s">
        <v>320</v>
      </c>
      <c r="G214" s="146" t="s">
        <v>255</v>
      </c>
      <c r="H214" s="147">
        <v>855.5</v>
      </c>
      <c r="I214" s="148"/>
      <c r="J214" s="148">
        <f>ROUND(I214*H214,2)</f>
        <v>0</v>
      </c>
      <c r="K214" s="149"/>
      <c r="L214" s="31"/>
      <c r="M214" s="150" t="s">
        <v>1</v>
      </c>
      <c r="N214" s="151" t="s">
        <v>38</v>
      </c>
      <c r="O214" s="152">
        <v>0</v>
      </c>
      <c r="P214" s="152">
        <f>O214*H214</f>
        <v>0</v>
      </c>
      <c r="Q214" s="152">
        <v>0</v>
      </c>
      <c r="R214" s="152">
        <f>Q214*H214</f>
        <v>0</v>
      </c>
      <c r="S214" s="152">
        <v>0</v>
      </c>
      <c r="T214" s="153">
        <f>S214*H214</f>
        <v>0</v>
      </c>
      <c r="U214" s="30"/>
      <c r="V214" s="30"/>
      <c r="W214" s="30"/>
      <c r="X214" s="30"/>
      <c r="Y214" s="30"/>
      <c r="Z214" s="30"/>
      <c r="AA214" s="30"/>
      <c r="AB214" s="30"/>
      <c r="AC214" s="30"/>
      <c r="AD214" s="30"/>
      <c r="AE214" s="30"/>
      <c r="AR214" s="154" t="s">
        <v>158</v>
      </c>
      <c r="AT214" s="154" t="s">
        <v>154</v>
      </c>
      <c r="AU214" s="154" t="s">
        <v>83</v>
      </c>
      <c r="AY214" s="18" t="s">
        <v>152</v>
      </c>
      <c r="BE214" s="155">
        <f>IF(N214="základní",J214,0)</f>
        <v>0</v>
      </c>
      <c r="BF214" s="155">
        <f>IF(N214="snížená",J214,0)</f>
        <v>0</v>
      </c>
      <c r="BG214" s="155">
        <f>IF(N214="zákl. přenesená",J214,0)</f>
        <v>0</v>
      </c>
      <c r="BH214" s="155">
        <f>IF(N214="sníž. přenesená",J214,0)</f>
        <v>0</v>
      </c>
      <c r="BI214" s="155">
        <f>IF(N214="nulová",J214,0)</f>
        <v>0</v>
      </c>
      <c r="BJ214" s="18" t="s">
        <v>81</v>
      </c>
      <c r="BK214" s="155">
        <f>ROUND(I214*H214,2)</f>
        <v>0</v>
      </c>
      <c r="BL214" s="18" t="s">
        <v>158</v>
      </c>
      <c r="BM214" s="154" t="s">
        <v>321</v>
      </c>
    </row>
    <row r="215" spans="1:65" s="2" customFormat="1" ht="24.15" customHeight="1">
      <c r="A215" s="30"/>
      <c r="B215" s="142"/>
      <c r="C215" s="143" t="s">
        <v>322</v>
      </c>
      <c r="D215" s="143" t="s">
        <v>154</v>
      </c>
      <c r="E215" s="144" t="s">
        <v>323</v>
      </c>
      <c r="F215" s="145" t="s">
        <v>324</v>
      </c>
      <c r="G215" s="146" t="s">
        <v>255</v>
      </c>
      <c r="H215" s="147">
        <v>11.423</v>
      </c>
      <c r="I215" s="148"/>
      <c r="J215" s="148">
        <f>ROUND(I215*H215,2)</f>
        <v>0</v>
      </c>
      <c r="K215" s="149"/>
      <c r="L215" s="31"/>
      <c r="M215" s="150" t="s">
        <v>1</v>
      </c>
      <c r="N215" s="151" t="s">
        <v>38</v>
      </c>
      <c r="O215" s="152">
        <v>0</v>
      </c>
      <c r="P215" s="152">
        <f>O215*H215</f>
        <v>0</v>
      </c>
      <c r="Q215" s="152">
        <v>0</v>
      </c>
      <c r="R215" s="152">
        <f>Q215*H215</f>
        <v>0</v>
      </c>
      <c r="S215" s="152">
        <v>0</v>
      </c>
      <c r="T215" s="153">
        <f>S215*H215</f>
        <v>0</v>
      </c>
      <c r="U215" s="30"/>
      <c r="V215" s="30"/>
      <c r="W215" s="30"/>
      <c r="X215" s="30"/>
      <c r="Y215" s="30"/>
      <c r="Z215" s="30"/>
      <c r="AA215" s="30"/>
      <c r="AB215" s="30"/>
      <c r="AC215" s="30"/>
      <c r="AD215" s="30"/>
      <c r="AE215" s="30"/>
      <c r="AR215" s="154" t="s">
        <v>158</v>
      </c>
      <c r="AT215" s="154" t="s">
        <v>154</v>
      </c>
      <c r="AU215" s="154" t="s">
        <v>83</v>
      </c>
      <c r="AY215" s="18" t="s">
        <v>152</v>
      </c>
      <c r="BE215" s="155">
        <f>IF(N215="základní",J215,0)</f>
        <v>0</v>
      </c>
      <c r="BF215" s="155">
        <f>IF(N215="snížená",J215,0)</f>
        <v>0</v>
      </c>
      <c r="BG215" s="155">
        <f>IF(N215="zákl. přenesená",J215,0)</f>
        <v>0</v>
      </c>
      <c r="BH215" s="155">
        <f>IF(N215="sníž. přenesená",J215,0)</f>
        <v>0</v>
      </c>
      <c r="BI215" s="155">
        <f>IF(N215="nulová",J215,0)</f>
        <v>0</v>
      </c>
      <c r="BJ215" s="18" t="s">
        <v>81</v>
      </c>
      <c r="BK215" s="155">
        <f>ROUND(I215*H215,2)</f>
        <v>0</v>
      </c>
      <c r="BL215" s="18" t="s">
        <v>158</v>
      </c>
      <c r="BM215" s="154" t="s">
        <v>325</v>
      </c>
    </row>
    <row r="216" spans="1:65" s="2" customFormat="1" ht="24.15" customHeight="1">
      <c r="A216" s="30"/>
      <c r="B216" s="142"/>
      <c r="C216" s="143" t="s">
        <v>326</v>
      </c>
      <c r="D216" s="143" t="s">
        <v>154</v>
      </c>
      <c r="E216" s="144" t="s">
        <v>327</v>
      </c>
      <c r="F216" s="145" t="s">
        <v>328</v>
      </c>
      <c r="G216" s="146" t="s">
        <v>255</v>
      </c>
      <c r="H216" s="147">
        <v>302.35000000000002</v>
      </c>
      <c r="I216" s="148"/>
      <c r="J216" s="148">
        <f>ROUND(I216*H216,2)</f>
        <v>0</v>
      </c>
      <c r="K216" s="149"/>
      <c r="L216" s="31"/>
      <c r="M216" s="150" t="s">
        <v>1</v>
      </c>
      <c r="N216" s="151" t="s">
        <v>38</v>
      </c>
      <c r="O216" s="152">
        <v>0</v>
      </c>
      <c r="P216" s="152">
        <f>O216*H216</f>
        <v>0</v>
      </c>
      <c r="Q216" s="152">
        <v>0</v>
      </c>
      <c r="R216" s="152">
        <f>Q216*H216</f>
        <v>0</v>
      </c>
      <c r="S216" s="152">
        <v>0</v>
      </c>
      <c r="T216" s="153">
        <f>S216*H216</f>
        <v>0</v>
      </c>
      <c r="U216" s="30"/>
      <c r="V216" s="30"/>
      <c r="W216" s="30"/>
      <c r="X216" s="30"/>
      <c r="Y216" s="30"/>
      <c r="Z216" s="30"/>
      <c r="AA216" s="30"/>
      <c r="AB216" s="30"/>
      <c r="AC216" s="30"/>
      <c r="AD216" s="30"/>
      <c r="AE216" s="30"/>
      <c r="AR216" s="154" t="s">
        <v>158</v>
      </c>
      <c r="AT216" s="154" t="s">
        <v>154</v>
      </c>
      <c r="AU216" s="154" t="s">
        <v>83</v>
      </c>
      <c r="AY216" s="18" t="s">
        <v>152</v>
      </c>
      <c r="BE216" s="155">
        <f>IF(N216="základní",J216,0)</f>
        <v>0</v>
      </c>
      <c r="BF216" s="155">
        <f>IF(N216="snížená",J216,0)</f>
        <v>0</v>
      </c>
      <c r="BG216" s="155">
        <f>IF(N216="zákl. přenesená",J216,0)</f>
        <v>0</v>
      </c>
      <c r="BH216" s="155">
        <f>IF(N216="sníž. přenesená",J216,0)</f>
        <v>0</v>
      </c>
      <c r="BI216" s="155">
        <f>IF(N216="nulová",J216,0)</f>
        <v>0</v>
      </c>
      <c r="BJ216" s="18" t="s">
        <v>81</v>
      </c>
      <c r="BK216" s="155">
        <f>ROUND(I216*H216,2)</f>
        <v>0</v>
      </c>
      <c r="BL216" s="18" t="s">
        <v>158</v>
      </c>
      <c r="BM216" s="154" t="s">
        <v>329</v>
      </c>
    </row>
    <row r="217" spans="1:65" s="2" customFormat="1" ht="24.15" customHeight="1">
      <c r="A217" s="30"/>
      <c r="B217" s="142"/>
      <c r="C217" s="143" t="s">
        <v>330</v>
      </c>
      <c r="D217" s="143" t="s">
        <v>154</v>
      </c>
      <c r="E217" s="144" t="s">
        <v>331</v>
      </c>
      <c r="F217" s="145" t="s">
        <v>332</v>
      </c>
      <c r="G217" s="146" t="s">
        <v>255</v>
      </c>
      <c r="H217" s="147">
        <v>1021.992</v>
      </c>
      <c r="I217" s="148"/>
      <c r="J217" s="148">
        <f>ROUND(I217*H217,2)</f>
        <v>0</v>
      </c>
      <c r="K217" s="149"/>
      <c r="L217" s="31"/>
      <c r="M217" s="150" t="s">
        <v>1</v>
      </c>
      <c r="N217" s="151" t="s">
        <v>38</v>
      </c>
      <c r="O217" s="152">
        <v>0</v>
      </c>
      <c r="P217" s="152">
        <f>O217*H217</f>
        <v>0</v>
      </c>
      <c r="Q217" s="152">
        <v>0</v>
      </c>
      <c r="R217" s="152">
        <f>Q217*H217</f>
        <v>0</v>
      </c>
      <c r="S217" s="152">
        <v>0</v>
      </c>
      <c r="T217" s="153">
        <f>S217*H217</f>
        <v>0</v>
      </c>
      <c r="U217" s="30"/>
      <c r="V217" s="30"/>
      <c r="W217" s="30"/>
      <c r="X217" s="30"/>
      <c r="Y217" s="30"/>
      <c r="Z217" s="30"/>
      <c r="AA217" s="30"/>
      <c r="AB217" s="30"/>
      <c r="AC217" s="30"/>
      <c r="AD217" s="30"/>
      <c r="AE217" s="30"/>
      <c r="AR217" s="154" t="s">
        <v>158</v>
      </c>
      <c r="AT217" s="154" t="s">
        <v>154</v>
      </c>
      <c r="AU217" s="154" t="s">
        <v>83</v>
      </c>
      <c r="AY217" s="18" t="s">
        <v>152</v>
      </c>
      <c r="BE217" s="155">
        <f>IF(N217="základní",J217,0)</f>
        <v>0</v>
      </c>
      <c r="BF217" s="155">
        <f>IF(N217="snížená",J217,0)</f>
        <v>0</v>
      </c>
      <c r="BG217" s="155">
        <f>IF(N217="zákl. přenesená",J217,0)</f>
        <v>0</v>
      </c>
      <c r="BH217" s="155">
        <f>IF(N217="sníž. přenesená",J217,0)</f>
        <v>0</v>
      </c>
      <c r="BI217" s="155">
        <f>IF(N217="nulová",J217,0)</f>
        <v>0</v>
      </c>
      <c r="BJ217" s="18" t="s">
        <v>81</v>
      </c>
      <c r="BK217" s="155">
        <f>ROUND(I217*H217,2)</f>
        <v>0</v>
      </c>
      <c r="BL217" s="18" t="s">
        <v>158</v>
      </c>
      <c r="BM217" s="154" t="s">
        <v>333</v>
      </c>
    </row>
    <row r="218" spans="1:65" s="12" customFormat="1" ht="22.8" customHeight="1">
      <c r="B218" s="130"/>
      <c r="D218" s="131" t="s">
        <v>72</v>
      </c>
      <c r="E218" s="140" t="s">
        <v>334</v>
      </c>
      <c r="F218" s="140" t="s">
        <v>335</v>
      </c>
      <c r="J218" s="141">
        <f>BK218</f>
        <v>0</v>
      </c>
      <c r="L218" s="130"/>
      <c r="M218" s="134"/>
      <c r="N218" s="135"/>
      <c r="O218" s="135"/>
      <c r="P218" s="136">
        <f>P219</f>
        <v>2.3760000000000001E-3</v>
      </c>
      <c r="Q218" s="135"/>
      <c r="R218" s="136">
        <f>R219</f>
        <v>0</v>
      </c>
      <c r="S218" s="135"/>
      <c r="T218" s="137">
        <f>T219</f>
        <v>0</v>
      </c>
      <c r="AR218" s="131" t="s">
        <v>81</v>
      </c>
      <c r="AT218" s="138" t="s">
        <v>72</v>
      </c>
      <c r="AU218" s="138" t="s">
        <v>81</v>
      </c>
      <c r="AY218" s="131" t="s">
        <v>152</v>
      </c>
      <c r="BK218" s="139">
        <f>BK219</f>
        <v>0</v>
      </c>
    </row>
    <row r="219" spans="1:65" s="2" customFormat="1" ht="24.15" customHeight="1">
      <c r="A219" s="30"/>
      <c r="B219" s="142"/>
      <c r="C219" s="143" t="s">
        <v>336</v>
      </c>
      <c r="D219" s="143" t="s">
        <v>154</v>
      </c>
      <c r="E219" s="144" t="s">
        <v>337</v>
      </c>
      <c r="F219" s="145" t="s">
        <v>338</v>
      </c>
      <c r="G219" s="146" t="s">
        <v>255</v>
      </c>
      <c r="H219" s="147">
        <v>3.5999999999999997E-2</v>
      </c>
      <c r="I219" s="148"/>
      <c r="J219" s="148">
        <f>ROUND(I219*H219,2)</f>
        <v>0</v>
      </c>
      <c r="K219" s="149"/>
      <c r="L219" s="31"/>
      <c r="M219" s="150" t="s">
        <v>1</v>
      </c>
      <c r="N219" s="151" t="s">
        <v>38</v>
      </c>
      <c r="O219" s="152">
        <v>6.6000000000000003E-2</v>
      </c>
      <c r="P219" s="152">
        <f>O219*H219</f>
        <v>2.3760000000000001E-3</v>
      </c>
      <c r="Q219" s="152">
        <v>0</v>
      </c>
      <c r="R219" s="152">
        <f>Q219*H219</f>
        <v>0</v>
      </c>
      <c r="S219" s="152">
        <v>0</v>
      </c>
      <c r="T219" s="153">
        <f>S219*H219</f>
        <v>0</v>
      </c>
      <c r="U219" s="30"/>
      <c r="V219" s="30"/>
      <c r="W219" s="30"/>
      <c r="X219" s="30"/>
      <c r="Y219" s="30"/>
      <c r="Z219" s="30"/>
      <c r="AA219" s="30"/>
      <c r="AB219" s="30"/>
      <c r="AC219" s="30"/>
      <c r="AD219" s="30"/>
      <c r="AE219" s="30"/>
      <c r="AR219" s="154" t="s">
        <v>158</v>
      </c>
      <c r="AT219" s="154" t="s">
        <v>154</v>
      </c>
      <c r="AU219" s="154" t="s">
        <v>83</v>
      </c>
      <c r="AY219" s="18" t="s">
        <v>152</v>
      </c>
      <c r="BE219" s="155">
        <f>IF(N219="základní",J219,0)</f>
        <v>0</v>
      </c>
      <c r="BF219" s="155">
        <f>IF(N219="snížená",J219,0)</f>
        <v>0</v>
      </c>
      <c r="BG219" s="155">
        <f>IF(N219="zákl. přenesená",J219,0)</f>
        <v>0</v>
      </c>
      <c r="BH219" s="155">
        <f>IF(N219="sníž. přenesená",J219,0)</f>
        <v>0</v>
      </c>
      <c r="BI219" s="155">
        <f>IF(N219="nulová",J219,0)</f>
        <v>0</v>
      </c>
      <c r="BJ219" s="18" t="s">
        <v>81</v>
      </c>
      <c r="BK219" s="155">
        <f>ROUND(I219*H219,2)</f>
        <v>0</v>
      </c>
      <c r="BL219" s="18" t="s">
        <v>158</v>
      </c>
      <c r="BM219" s="154" t="s">
        <v>339</v>
      </c>
    </row>
    <row r="220" spans="1:65" s="12" customFormat="1" ht="25.95" customHeight="1">
      <c r="B220" s="130"/>
      <c r="D220" s="131" t="s">
        <v>72</v>
      </c>
      <c r="E220" s="132" t="s">
        <v>340</v>
      </c>
      <c r="F220" s="132" t="s">
        <v>341</v>
      </c>
      <c r="J220" s="133">
        <f>BK220</f>
        <v>0</v>
      </c>
      <c r="L220" s="130"/>
      <c r="M220" s="134"/>
      <c r="N220" s="135"/>
      <c r="O220" s="135"/>
      <c r="P220" s="136">
        <f>P221</f>
        <v>277.97440000000006</v>
      </c>
      <c r="Q220" s="135"/>
      <c r="R220" s="136">
        <f>R221</f>
        <v>0</v>
      </c>
      <c r="S220" s="135"/>
      <c r="T220" s="137">
        <f>T221</f>
        <v>11.869600000000002</v>
      </c>
      <c r="AR220" s="131" t="s">
        <v>83</v>
      </c>
      <c r="AT220" s="138" t="s">
        <v>72</v>
      </c>
      <c r="AU220" s="138" t="s">
        <v>73</v>
      </c>
      <c r="AY220" s="131" t="s">
        <v>152</v>
      </c>
      <c r="BK220" s="139">
        <f>BK221</f>
        <v>0</v>
      </c>
    </row>
    <row r="221" spans="1:65" s="12" customFormat="1" ht="22.8" customHeight="1">
      <c r="B221" s="130"/>
      <c r="D221" s="131" t="s">
        <v>72</v>
      </c>
      <c r="E221" s="140" t="s">
        <v>342</v>
      </c>
      <c r="F221" s="140" t="s">
        <v>343</v>
      </c>
      <c r="J221" s="141">
        <f>BK221</f>
        <v>0</v>
      </c>
      <c r="L221" s="130"/>
      <c r="M221" s="134"/>
      <c r="N221" s="135"/>
      <c r="O221" s="135"/>
      <c r="P221" s="136">
        <f>SUM(P222:P229)</f>
        <v>277.97440000000006</v>
      </c>
      <c r="Q221" s="135"/>
      <c r="R221" s="136">
        <f>SUM(R222:R229)</f>
        <v>0</v>
      </c>
      <c r="S221" s="135"/>
      <c r="T221" s="137">
        <f>SUM(T222:T229)</f>
        <v>11.869600000000002</v>
      </c>
      <c r="AR221" s="131" t="s">
        <v>83</v>
      </c>
      <c r="AT221" s="138" t="s">
        <v>72</v>
      </c>
      <c r="AU221" s="138" t="s">
        <v>81</v>
      </c>
      <c r="AY221" s="131" t="s">
        <v>152</v>
      </c>
      <c r="BK221" s="139">
        <f>SUM(BK222:BK229)</f>
        <v>0</v>
      </c>
    </row>
    <row r="222" spans="1:65" s="2" customFormat="1" ht="14.4" customHeight="1">
      <c r="A222" s="30"/>
      <c r="B222" s="142"/>
      <c r="C222" s="143" t="s">
        <v>344</v>
      </c>
      <c r="D222" s="143" t="s">
        <v>154</v>
      </c>
      <c r="E222" s="144" t="s">
        <v>345</v>
      </c>
      <c r="F222" s="145" t="s">
        <v>346</v>
      </c>
      <c r="G222" s="146" t="s">
        <v>157</v>
      </c>
      <c r="H222" s="147">
        <v>156</v>
      </c>
      <c r="I222" s="148"/>
      <c r="J222" s="148">
        <f>ROUND(I222*H222,2)</f>
        <v>0</v>
      </c>
      <c r="K222" s="149"/>
      <c r="L222" s="31"/>
      <c r="M222" s="150" t="s">
        <v>1</v>
      </c>
      <c r="N222" s="151" t="s">
        <v>38</v>
      </c>
      <c r="O222" s="152">
        <v>1.1040000000000001</v>
      </c>
      <c r="P222" s="152">
        <f>O222*H222</f>
        <v>172.22400000000002</v>
      </c>
      <c r="Q222" s="152">
        <v>0</v>
      </c>
      <c r="R222" s="152">
        <f>Q222*H222</f>
        <v>0</v>
      </c>
      <c r="S222" s="152">
        <v>0.05</v>
      </c>
      <c r="T222" s="153">
        <f>S222*H222</f>
        <v>7.8000000000000007</v>
      </c>
      <c r="U222" s="30"/>
      <c r="V222" s="30"/>
      <c r="W222" s="30"/>
      <c r="X222" s="30"/>
      <c r="Y222" s="30"/>
      <c r="Z222" s="30"/>
      <c r="AA222" s="30"/>
      <c r="AB222" s="30"/>
      <c r="AC222" s="30"/>
      <c r="AD222" s="30"/>
      <c r="AE222" s="30"/>
      <c r="AR222" s="154" t="s">
        <v>252</v>
      </c>
      <c r="AT222" s="154" t="s">
        <v>154</v>
      </c>
      <c r="AU222" s="154" t="s">
        <v>83</v>
      </c>
      <c r="AY222" s="18" t="s">
        <v>152</v>
      </c>
      <c r="BE222" s="155">
        <f>IF(N222="základní",J222,0)</f>
        <v>0</v>
      </c>
      <c r="BF222" s="155">
        <f>IF(N222="snížená",J222,0)</f>
        <v>0</v>
      </c>
      <c r="BG222" s="155">
        <f>IF(N222="zákl. přenesená",J222,0)</f>
        <v>0</v>
      </c>
      <c r="BH222" s="155">
        <f>IF(N222="sníž. přenesená",J222,0)</f>
        <v>0</v>
      </c>
      <c r="BI222" s="155">
        <f>IF(N222="nulová",J222,0)</f>
        <v>0</v>
      </c>
      <c r="BJ222" s="18" t="s">
        <v>81</v>
      </c>
      <c r="BK222" s="155">
        <f>ROUND(I222*H222,2)</f>
        <v>0</v>
      </c>
      <c r="BL222" s="18" t="s">
        <v>252</v>
      </c>
      <c r="BM222" s="154" t="s">
        <v>347</v>
      </c>
    </row>
    <row r="223" spans="1:65" s="13" customFormat="1">
      <c r="B223" s="156"/>
      <c r="D223" s="157" t="s">
        <v>160</v>
      </c>
      <c r="E223" s="158" t="s">
        <v>1</v>
      </c>
      <c r="F223" s="159" t="s">
        <v>348</v>
      </c>
      <c r="H223" s="160">
        <v>156</v>
      </c>
      <c r="L223" s="156"/>
      <c r="M223" s="161"/>
      <c r="N223" s="162"/>
      <c r="O223" s="162"/>
      <c r="P223" s="162"/>
      <c r="Q223" s="162"/>
      <c r="R223" s="162"/>
      <c r="S223" s="162"/>
      <c r="T223" s="163"/>
      <c r="AT223" s="158" t="s">
        <v>160</v>
      </c>
      <c r="AU223" s="158" t="s">
        <v>83</v>
      </c>
      <c r="AV223" s="13" t="s">
        <v>83</v>
      </c>
      <c r="AW223" s="13" t="s">
        <v>29</v>
      </c>
      <c r="AX223" s="13" t="s">
        <v>81</v>
      </c>
      <c r="AY223" s="158" t="s">
        <v>152</v>
      </c>
    </row>
    <row r="224" spans="1:65" s="2" customFormat="1" ht="24.15" customHeight="1">
      <c r="A224" s="30"/>
      <c r="B224" s="142"/>
      <c r="C224" s="143" t="s">
        <v>349</v>
      </c>
      <c r="D224" s="143" t="s">
        <v>154</v>
      </c>
      <c r="E224" s="144" t="s">
        <v>350</v>
      </c>
      <c r="F224" s="145" t="s">
        <v>351</v>
      </c>
      <c r="G224" s="146" t="s">
        <v>173</v>
      </c>
      <c r="H224" s="147">
        <v>148.6</v>
      </c>
      <c r="I224" s="148"/>
      <c r="J224" s="148">
        <f>ROUND(I224*H224,2)</f>
        <v>0</v>
      </c>
      <c r="K224" s="149"/>
      <c r="L224" s="31"/>
      <c r="M224" s="150" t="s">
        <v>1</v>
      </c>
      <c r="N224" s="151" t="s">
        <v>38</v>
      </c>
      <c r="O224" s="152">
        <v>0.61599999999999999</v>
      </c>
      <c r="P224" s="152">
        <f>O224*H224</f>
        <v>91.537599999999998</v>
      </c>
      <c r="Q224" s="152">
        <v>0</v>
      </c>
      <c r="R224" s="152">
        <f>Q224*H224</f>
        <v>0</v>
      </c>
      <c r="S224" s="152">
        <v>1.6E-2</v>
      </c>
      <c r="T224" s="153">
        <f>S224*H224</f>
        <v>2.3776000000000002</v>
      </c>
      <c r="U224" s="30"/>
      <c r="V224" s="30"/>
      <c r="W224" s="30"/>
      <c r="X224" s="30"/>
      <c r="Y224" s="30"/>
      <c r="Z224" s="30"/>
      <c r="AA224" s="30"/>
      <c r="AB224" s="30"/>
      <c r="AC224" s="30"/>
      <c r="AD224" s="30"/>
      <c r="AE224" s="30"/>
      <c r="AR224" s="154" t="s">
        <v>252</v>
      </c>
      <c r="AT224" s="154" t="s">
        <v>154</v>
      </c>
      <c r="AU224" s="154" t="s">
        <v>83</v>
      </c>
      <c r="AY224" s="18" t="s">
        <v>152</v>
      </c>
      <c r="BE224" s="155">
        <f>IF(N224="základní",J224,0)</f>
        <v>0</v>
      </c>
      <c r="BF224" s="155">
        <f>IF(N224="snížená",J224,0)</f>
        <v>0</v>
      </c>
      <c r="BG224" s="155">
        <f>IF(N224="zákl. přenesená",J224,0)</f>
        <v>0</v>
      </c>
      <c r="BH224" s="155">
        <f>IF(N224="sníž. přenesená",J224,0)</f>
        <v>0</v>
      </c>
      <c r="BI224" s="155">
        <f>IF(N224="nulová",J224,0)</f>
        <v>0</v>
      </c>
      <c r="BJ224" s="18" t="s">
        <v>81</v>
      </c>
      <c r="BK224" s="155">
        <f>ROUND(I224*H224,2)</f>
        <v>0</v>
      </c>
      <c r="BL224" s="18" t="s">
        <v>252</v>
      </c>
      <c r="BM224" s="154" t="s">
        <v>352</v>
      </c>
    </row>
    <row r="225" spans="1:65" s="13" customFormat="1">
      <c r="B225" s="156"/>
      <c r="D225" s="157" t="s">
        <v>160</v>
      </c>
      <c r="E225" s="158" t="s">
        <v>1</v>
      </c>
      <c r="F225" s="159" t="s">
        <v>353</v>
      </c>
      <c r="H225" s="160">
        <v>142</v>
      </c>
      <c r="L225" s="156"/>
      <c r="M225" s="161"/>
      <c r="N225" s="162"/>
      <c r="O225" s="162"/>
      <c r="P225" s="162"/>
      <c r="Q225" s="162"/>
      <c r="R225" s="162"/>
      <c r="S225" s="162"/>
      <c r="T225" s="163"/>
      <c r="AT225" s="158" t="s">
        <v>160</v>
      </c>
      <c r="AU225" s="158" t="s">
        <v>83</v>
      </c>
      <c r="AV225" s="13" t="s">
        <v>83</v>
      </c>
      <c r="AW225" s="13" t="s">
        <v>29</v>
      </c>
      <c r="AX225" s="13" t="s">
        <v>73</v>
      </c>
      <c r="AY225" s="158" t="s">
        <v>152</v>
      </c>
    </row>
    <row r="226" spans="1:65" s="13" customFormat="1">
      <c r="B226" s="156"/>
      <c r="D226" s="157" t="s">
        <v>160</v>
      </c>
      <c r="E226" s="158" t="s">
        <v>1</v>
      </c>
      <c r="F226" s="159" t="s">
        <v>354</v>
      </c>
      <c r="H226" s="160">
        <v>6.6</v>
      </c>
      <c r="L226" s="156"/>
      <c r="M226" s="161"/>
      <c r="N226" s="162"/>
      <c r="O226" s="162"/>
      <c r="P226" s="162"/>
      <c r="Q226" s="162"/>
      <c r="R226" s="162"/>
      <c r="S226" s="162"/>
      <c r="T226" s="163"/>
      <c r="AT226" s="158" t="s">
        <v>160</v>
      </c>
      <c r="AU226" s="158" t="s">
        <v>83</v>
      </c>
      <c r="AV226" s="13" t="s">
        <v>83</v>
      </c>
      <c r="AW226" s="13" t="s">
        <v>29</v>
      </c>
      <c r="AX226" s="13" t="s">
        <v>73</v>
      </c>
      <c r="AY226" s="158" t="s">
        <v>152</v>
      </c>
    </row>
    <row r="227" spans="1:65" s="16" customFormat="1">
      <c r="B227" s="177"/>
      <c r="D227" s="157" t="s">
        <v>160</v>
      </c>
      <c r="E227" s="178" t="s">
        <v>1</v>
      </c>
      <c r="F227" s="179" t="s">
        <v>203</v>
      </c>
      <c r="H227" s="180">
        <v>148.6</v>
      </c>
      <c r="L227" s="177"/>
      <c r="M227" s="181"/>
      <c r="N227" s="182"/>
      <c r="O227" s="182"/>
      <c r="P227" s="182"/>
      <c r="Q227" s="182"/>
      <c r="R227" s="182"/>
      <c r="S227" s="182"/>
      <c r="T227" s="183"/>
      <c r="AT227" s="178" t="s">
        <v>160</v>
      </c>
      <c r="AU227" s="178" t="s">
        <v>83</v>
      </c>
      <c r="AV227" s="16" t="s">
        <v>158</v>
      </c>
      <c r="AW227" s="16" t="s">
        <v>29</v>
      </c>
      <c r="AX227" s="16" t="s">
        <v>81</v>
      </c>
      <c r="AY227" s="178" t="s">
        <v>152</v>
      </c>
    </row>
    <row r="228" spans="1:65" s="2" customFormat="1" ht="14.4" customHeight="1">
      <c r="A228" s="30"/>
      <c r="B228" s="142"/>
      <c r="C228" s="143" t="s">
        <v>355</v>
      </c>
      <c r="D228" s="143" t="s">
        <v>154</v>
      </c>
      <c r="E228" s="144" t="s">
        <v>356</v>
      </c>
      <c r="F228" s="145" t="s">
        <v>357</v>
      </c>
      <c r="G228" s="146" t="s">
        <v>157</v>
      </c>
      <c r="H228" s="147">
        <v>33.840000000000003</v>
      </c>
      <c r="I228" s="148"/>
      <c r="J228" s="148">
        <f>ROUND(I228*H228,2)</f>
        <v>0</v>
      </c>
      <c r="K228" s="149"/>
      <c r="L228" s="31"/>
      <c r="M228" s="150" t="s">
        <v>1</v>
      </c>
      <c r="N228" s="151" t="s">
        <v>38</v>
      </c>
      <c r="O228" s="152">
        <v>0.42</v>
      </c>
      <c r="P228" s="152">
        <f>O228*H228</f>
        <v>14.212800000000001</v>
      </c>
      <c r="Q228" s="152">
        <v>0</v>
      </c>
      <c r="R228" s="152">
        <f>Q228*H228</f>
        <v>0</v>
      </c>
      <c r="S228" s="152">
        <v>0.05</v>
      </c>
      <c r="T228" s="153">
        <f>S228*H228</f>
        <v>1.6920000000000002</v>
      </c>
      <c r="U228" s="30"/>
      <c r="V228" s="30"/>
      <c r="W228" s="30"/>
      <c r="X228" s="30"/>
      <c r="Y228" s="30"/>
      <c r="Z228" s="30"/>
      <c r="AA228" s="30"/>
      <c r="AB228" s="30"/>
      <c r="AC228" s="30"/>
      <c r="AD228" s="30"/>
      <c r="AE228" s="30"/>
      <c r="AR228" s="154" t="s">
        <v>252</v>
      </c>
      <c r="AT228" s="154" t="s">
        <v>154</v>
      </c>
      <c r="AU228" s="154" t="s">
        <v>83</v>
      </c>
      <c r="AY228" s="18" t="s">
        <v>152</v>
      </c>
      <c r="BE228" s="155">
        <f>IF(N228="základní",J228,0)</f>
        <v>0</v>
      </c>
      <c r="BF228" s="155">
        <f>IF(N228="snížená",J228,0)</f>
        <v>0</v>
      </c>
      <c r="BG228" s="155">
        <f>IF(N228="zákl. přenesená",J228,0)</f>
        <v>0</v>
      </c>
      <c r="BH228" s="155">
        <f>IF(N228="sníž. přenesená",J228,0)</f>
        <v>0</v>
      </c>
      <c r="BI228" s="155">
        <f>IF(N228="nulová",J228,0)</f>
        <v>0</v>
      </c>
      <c r="BJ228" s="18" t="s">
        <v>81</v>
      </c>
      <c r="BK228" s="155">
        <f>ROUND(I228*H228,2)</f>
        <v>0</v>
      </c>
      <c r="BL228" s="18" t="s">
        <v>252</v>
      </c>
      <c r="BM228" s="154" t="s">
        <v>358</v>
      </c>
    </row>
    <row r="229" spans="1:65" s="13" customFormat="1">
      <c r="B229" s="156"/>
      <c r="D229" s="157" t="s">
        <v>160</v>
      </c>
      <c r="E229" s="158" t="s">
        <v>1</v>
      </c>
      <c r="F229" s="159" t="s">
        <v>359</v>
      </c>
      <c r="H229" s="160">
        <v>33.840000000000003</v>
      </c>
      <c r="L229" s="156"/>
      <c r="M229" s="161"/>
      <c r="N229" s="162"/>
      <c r="O229" s="162"/>
      <c r="P229" s="162"/>
      <c r="Q229" s="162"/>
      <c r="R229" s="162"/>
      <c r="S229" s="162"/>
      <c r="T229" s="163"/>
      <c r="AT229" s="158" t="s">
        <v>160</v>
      </c>
      <c r="AU229" s="158" t="s">
        <v>83</v>
      </c>
      <c r="AV229" s="13" t="s">
        <v>83</v>
      </c>
      <c r="AW229" s="13" t="s">
        <v>29</v>
      </c>
      <c r="AX229" s="13" t="s">
        <v>81</v>
      </c>
      <c r="AY229" s="158" t="s">
        <v>152</v>
      </c>
    </row>
    <row r="230" spans="1:65" s="12" customFormat="1" ht="25.95" customHeight="1">
      <c r="B230" s="130"/>
      <c r="D230" s="131" t="s">
        <v>72</v>
      </c>
      <c r="E230" s="132" t="s">
        <v>360</v>
      </c>
      <c r="F230" s="132" t="s">
        <v>361</v>
      </c>
      <c r="J230" s="133">
        <f>BK230</f>
        <v>0</v>
      </c>
      <c r="L230" s="130"/>
      <c r="M230" s="134"/>
      <c r="N230" s="135"/>
      <c r="O230" s="135"/>
      <c r="P230" s="136">
        <f>P231+P233+P235+P237</f>
        <v>0</v>
      </c>
      <c r="Q230" s="135"/>
      <c r="R230" s="136">
        <f>R231+R233+R235+R237</f>
        <v>0</v>
      </c>
      <c r="S230" s="135"/>
      <c r="T230" s="137">
        <f>T231+T233+T235+T237</f>
        <v>0</v>
      </c>
      <c r="AR230" s="131" t="s">
        <v>175</v>
      </c>
      <c r="AT230" s="138" t="s">
        <v>72</v>
      </c>
      <c r="AU230" s="138" t="s">
        <v>73</v>
      </c>
      <c r="AY230" s="131" t="s">
        <v>152</v>
      </c>
      <c r="BK230" s="139">
        <f>BK231+BK233+BK235+BK237</f>
        <v>0</v>
      </c>
    </row>
    <row r="231" spans="1:65" s="12" customFormat="1" ht="22.8" customHeight="1">
      <c r="B231" s="130"/>
      <c r="D231" s="131" t="s">
        <v>72</v>
      </c>
      <c r="E231" s="140" t="s">
        <v>362</v>
      </c>
      <c r="F231" s="140" t="s">
        <v>363</v>
      </c>
      <c r="J231" s="141">
        <f>BK231</f>
        <v>0</v>
      </c>
      <c r="L231" s="130"/>
      <c r="M231" s="134"/>
      <c r="N231" s="135"/>
      <c r="O231" s="135"/>
      <c r="P231" s="136">
        <f>P232</f>
        <v>0</v>
      </c>
      <c r="Q231" s="135"/>
      <c r="R231" s="136">
        <f>R232</f>
        <v>0</v>
      </c>
      <c r="S231" s="135"/>
      <c r="T231" s="137">
        <f>T232</f>
        <v>0</v>
      </c>
      <c r="AR231" s="131" t="s">
        <v>175</v>
      </c>
      <c r="AT231" s="138" t="s">
        <v>72</v>
      </c>
      <c r="AU231" s="138" t="s">
        <v>81</v>
      </c>
      <c r="AY231" s="131" t="s">
        <v>152</v>
      </c>
      <c r="BK231" s="139">
        <f>BK232</f>
        <v>0</v>
      </c>
    </row>
    <row r="232" spans="1:65" s="2" customFormat="1" ht="14.4" customHeight="1">
      <c r="A232" s="30"/>
      <c r="B232" s="142"/>
      <c r="C232" s="143" t="s">
        <v>364</v>
      </c>
      <c r="D232" s="143" t="s">
        <v>154</v>
      </c>
      <c r="E232" s="144" t="s">
        <v>365</v>
      </c>
      <c r="F232" s="145" t="s">
        <v>366</v>
      </c>
      <c r="G232" s="146" t="s">
        <v>297</v>
      </c>
      <c r="H232" s="147">
        <v>1</v>
      </c>
      <c r="I232" s="148"/>
      <c r="J232" s="148">
        <f>ROUND(I232*H232,2)</f>
        <v>0</v>
      </c>
      <c r="K232" s="149"/>
      <c r="L232" s="31"/>
      <c r="M232" s="150" t="s">
        <v>1</v>
      </c>
      <c r="N232" s="151" t="s">
        <v>38</v>
      </c>
      <c r="O232" s="152">
        <v>0</v>
      </c>
      <c r="P232" s="152">
        <f>O232*H232</f>
        <v>0</v>
      </c>
      <c r="Q232" s="152">
        <v>0</v>
      </c>
      <c r="R232" s="152">
        <f>Q232*H232</f>
        <v>0</v>
      </c>
      <c r="S232" s="152">
        <v>0</v>
      </c>
      <c r="T232" s="153">
        <f>S232*H232</f>
        <v>0</v>
      </c>
      <c r="U232" s="30"/>
      <c r="V232" s="30"/>
      <c r="W232" s="30"/>
      <c r="X232" s="30"/>
      <c r="Y232" s="30"/>
      <c r="Z232" s="30"/>
      <c r="AA232" s="30"/>
      <c r="AB232" s="30"/>
      <c r="AC232" s="30"/>
      <c r="AD232" s="30"/>
      <c r="AE232" s="30"/>
      <c r="AR232" s="154" t="s">
        <v>367</v>
      </c>
      <c r="AT232" s="154" t="s">
        <v>154</v>
      </c>
      <c r="AU232" s="154" t="s">
        <v>83</v>
      </c>
      <c r="AY232" s="18" t="s">
        <v>152</v>
      </c>
      <c r="BE232" s="155">
        <f>IF(N232="základní",J232,0)</f>
        <v>0</v>
      </c>
      <c r="BF232" s="155">
        <f>IF(N232="snížená",J232,0)</f>
        <v>0</v>
      </c>
      <c r="BG232" s="155">
        <f>IF(N232="zákl. přenesená",J232,0)</f>
        <v>0</v>
      </c>
      <c r="BH232" s="155">
        <f>IF(N232="sníž. přenesená",J232,0)</f>
        <v>0</v>
      </c>
      <c r="BI232" s="155">
        <f>IF(N232="nulová",J232,0)</f>
        <v>0</v>
      </c>
      <c r="BJ232" s="18" t="s">
        <v>81</v>
      </c>
      <c r="BK232" s="155">
        <f>ROUND(I232*H232,2)</f>
        <v>0</v>
      </c>
      <c r="BL232" s="18" t="s">
        <v>367</v>
      </c>
      <c r="BM232" s="154" t="s">
        <v>368</v>
      </c>
    </row>
    <row r="233" spans="1:65" s="12" customFormat="1" ht="22.8" customHeight="1">
      <c r="B233" s="130"/>
      <c r="D233" s="131" t="s">
        <v>72</v>
      </c>
      <c r="E233" s="140" t="s">
        <v>369</v>
      </c>
      <c r="F233" s="140" t="s">
        <v>370</v>
      </c>
      <c r="J233" s="141">
        <f>BK233</f>
        <v>0</v>
      </c>
      <c r="L233" s="130"/>
      <c r="M233" s="134"/>
      <c r="N233" s="135"/>
      <c r="O233" s="135"/>
      <c r="P233" s="136">
        <f>P234</f>
        <v>0</v>
      </c>
      <c r="Q233" s="135"/>
      <c r="R233" s="136">
        <f>R234</f>
        <v>0</v>
      </c>
      <c r="S233" s="135"/>
      <c r="T233" s="137">
        <f>T234</f>
        <v>0</v>
      </c>
      <c r="AR233" s="131" t="s">
        <v>175</v>
      </c>
      <c r="AT233" s="138" t="s">
        <v>72</v>
      </c>
      <c r="AU233" s="138" t="s">
        <v>81</v>
      </c>
      <c r="AY233" s="131" t="s">
        <v>152</v>
      </c>
      <c r="BK233" s="139">
        <f>BK234</f>
        <v>0</v>
      </c>
    </row>
    <row r="234" spans="1:65" s="2" customFormat="1" ht="14.4" customHeight="1">
      <c r="A234" s="30"/>
      <c r="B234" s="142"/>
      <c r="C234" s="143" t="s">
        <v>371</v>
      </c>
      <c r="D234" s="143" t="s">
        <v>154</v>
      </c>
      <c r="E234" s="144" t="s">
        <v>372</v>
      </c>
      <c r="F234" s="145" t="s">
        <v>370</v>
      </c>
      <c r="G234" s="146" t="s">
        <v>373</v>
      </c>
      <c r="H234" s="147"/>
      <c r="I234" s="148"/>
      <c r="J234" s="148">
        <f>ROUND(I234*H234,2)</f>
        <v>0</v>
      </c>
      <c r="K234" s="149"/>
      <c r="L234" s="31"/>
      <c r="M234" s="150" t="s">
        <v>1</v>
      </c>
      <c r="N234" s="151" t="s">
        <v>38</v>
      </c>
      <c r="O234" s="152">
        <v>0</v>
      </c>
      <c r="P234" s="152">
        <f>O234*H234</f>
        <v>0</v>
      </c>
      <c r="Q234" s="152">
        <v>0</v>
      </c>
      <c r="R234" s="152">
        <f>Q234*H234</f>
        <v>0</v>
      </c>
      <c r="S234" s="152">
        <v>0</v>
      </c>
      <c r="T234" s="153">
        <f>S234*H234</f>
        <v>0</v>
      </c>
      <c r="U234" s="30"/>
      <c r="V234" s="30"/>
      <c r="W234" s="30"/>
      <c r="X234" s="30"/>
      <c r="Y234" s="30"/>
      <c r="Z234" s="30"/>
      <c r="AA234" s="30"/>
      <c r="AB234" s="30"/>
      <c r="AC234" s="30"/>
      <c r="AD234" s="30"/>
      <c r="AE234" s="30"/>
      <c r="AR234" s="154" t="s">
        <v>367</v>
      </c>
      <c r="AT234" s="154" t="s">
        <v>154</v>
      </c>
      <c r="AU234" s="154" t="s">
        <v>83</v>
      </c>
      <c r="AY234" s="18" t="s">
        <v>152</v>
      </c>
      <c r="BE234" s="155">
        <f>IF(N234="základní",J234,0)</f>
        <v>0</v>
      </c>
      <c r="BF234" s="155">
        <f>IF(N234="snížená",J234,0)</f>
        <v>0</v>
      </c>
      <c r="BG234" s="155">
        <f>IF(N234="zákl. přenesená",J234,0)</f>
        <v>0</v>
      </c>
      <c r="BH234" s="155">
        <f>IF(N234="sníž. přenesená",J234,0)</f>
        <v>0</v>
      </c>
      <c r="BI234" s="155">
        <f>IF(N234="nulová",J234,0)</f>
        <v>0</v>
      </c>
      <c r="BJ234" s="18" t="s">
        <v>81</v>
      </c>
      <c r="BK234" s="155">
        <f>ROUND(I234*H234,2)</f>
        <v>0</v>
      </c>
      <c r="BL234" s="18" t="s">
        <v>367</v>
      </c>
      <c r="BM234" s="154" t="s">
        <v>374</v>
      </c>
    </row>
    <row r="235" spans="1:65" s="12" customFormat="1" ht="22.8" customHeight="1">
      <c r="B235" s="130"/>
      <c r="D235" s="131" t="s">
        <v>72</v>
      </c>
      <c r="E235" s="140" t="s">
        <v>375</v>
      </c>
      <c r="F235" s="140" t="s">
        <v>376</v>
      </c>
      <c r="J235" s="141">
        <f>BK235</f>
        <v>0</v>
      </c>
      <c r="L235" s="130"/>
      <c r="M235" s="134"/>
      <c r="N235" s="135"/>
      <c r="O235" s="135"/>
      <c r="P235" s="136">
        <f>P236</f>
        <v>0</v>
      </c>
      <c r="Q235" s="135"/>
      <c r="R235" s="136">
        <f>R236</f>
        <v>0</v>
      </c>
      <c r="S235" s="135"/>
      <c r="T235" s="137">
        <f>T236</f>
        <v>0</v>
      </c>
      <c r="AR235" s="131" t="s">
        <v>175</v>
      </c>
      <c r="AT235" s="138" t="s">
        <v>72</v>
      </c>
      <c r="AU235" s="138" t="s">
        <v>81</v>
      </c>
      <c r="AY235" s="131" t="s">
        <v>152</v>
      </c>
      <c r="BK235" s="139">
        <f>BK236</f>
        <v>0</v>
      </c>
    </row>
    <row r="236" spans="1:65" s="2" customFormat="1" ht="14.4" customHeight="1">
      <c r="A236" s="30"/>
      <c r="B236" s="142"/>
      <c r="C236" s="143" t="s">
        <v>377</v>
      </c>
      <c r="D236" s="143" t="s">
        <v>154</v>
      </c>
      <c r="E236" s="144" t="s">
        <v>378</v>
      </c>
      <c r="F236" s="145" t="s">
        <v>376</v>
      </c>
      <c r="G236" s="146" t="s">
        <v>373</v>
      </c>
      <c r="H236" s="147"/>
      <c r="I236" s="148"/>
      <c r="J236" s="148">
        <f>ROUND(I236*H236,2)</f>
        <v>0</v>
      </c>
      <c r="K236" s="149"/>
      <c r="L236" s="31"/>
      <c r="M236" s="150" t="s">
        <v>1</v>
      </c>
      <c r="N236" s="151" t="s">
        <v>38</v>
      </c>
      <c r="O236" s="152">
        <v>0</v>
      </c>
      <c r="P236" s="152">
        <f>O236*H236</f>
        <v>0</v>
      </c>
      <c r="Q236" s="152">
        <v>0</v>
      </c>
      <c r="R236" s="152">
        <f>Q236*H236</f>
        <v>0</v>
      </c>
      <c r="S236" s="152">
        <v>0</v>
      </c>
      <c r="T236" s="153">
        <f>S236*H236</f>
        <v>0</v>
      </c>
      <c r="U236" s="30"/>
      <c r="V236" s="30"/>
      <c r="W236" s="30"/>
      <c r="X236" s="30"/>
      <c r="Y236" s="30"/>
      <c r="Z236" s="30"/>
      <c r="AA236" s="30"/>
      <c r="AB236" s="30"/>
      <c r="AC236" s="30"/>
      <c r="AD236" s="30"/>
      <c r="AE236" s="30"/>
      <c r="AR236" s="154" t="s">
        <v>367</v>
      </c>
      <c r="AT236" s="154" t="s">
        <v>154</v>
      </c>
      <c r="AU236" s="154" t="s">
        <v>83</v>
      </c>
      <c r="AY236" s="18" t="s">
        <v>152</v>
      </c>
      <c r="BE236" s="155">
        <f>IF(N236="základní",J236,0)</f>
        <v>0</v>
      </c>
      <c r="BF236" s="155">
        <f>IF(N236="snížená",J236,0)</f>
        <v>0</v>
      </c>
      <c r="BG236" s="155">
        <f>IF(N236="zákl. přenesená",J236,0)</f>
        <v>0</v>
      </c>
      <c r="BH236" s="155">
        <f>IF(N236="sníž. přenesená",J236,0)</f>
        <v>0</v>
      </c>
      <c r="BI236" s="155">
        <f>IF(N236="nulová",J236,0)</f>
        <v>0</v>
      </c>
      <c r="BJ236" s="18" t="s">
        <v>81</v>
      </c>
      <c r="BK236" s="155">
        <f>ROUND(I236*H236,2)</f>
        <v>0</v>
      </c>
      <c r="BL236" s="18" t="s">
        <v>367</v>
      </c>
      <c r="BM236" s="154" t="s">
        <v>379</v>
      </c>
    </row>
    <row r="237" spans="1:65" s="12" customFormat="1" ht="22.8" customHeight="1">
      <c r="B237" s="130"/>
      <c r="D237" s="131" t="s">
        <v>72</v>
      </c>
      <c r="E237" s="140" t="s">
        <v>380</v>
      </c>
      <c r="F237" s="140" t="s">
        <v>381</v>
      </c>
      <c r="J237" s="141">
        <f>BK237</f>
        <v>0</v>
      </c>
      <c r="L237" s="130"/>
      <c r="M237" s="134"/>
      <c r="N237" s="135"/>
      <c r="O237" s="135"/>
      <c r="P237" s="136">
        <f>P238</f>
        <v>0</v>
      </c>
      <c r="Q237" s="135"/>
      <c r="R237" s="136">
        <f>R238</f>
        <v>0</v>
      </c>
      <c r="S237" s="135"/>
      <c r="T237" s="137">
        <f>T238</f>
        <v>0</v>
      </c>
      <c r="AR237" s="131" t="s">
        <v>175</v>
      </c>
      <c r="AT237" s="138" t="s">
        <v>72</v>
      </c>
      <c r="AU237" s="138" t="s">
        <v>81</v>
      </c>
      <c r="AY237" s="131" t="s">
        <v>152</v>
      </c>
      <c r="BK237" s="139">
        <f>BK238</f>
        <v>0</v>
      </c>
    </row>
    <row r="238" spans="1:65" s="2" customFormat="1" ht="14.4" customHeight="1">
      <c r="A238" s="30"/>
      <c r="B238" s="142"/>
      <c r="C238" s="143" t="s">
        <v>382</v>
      </c>
      <c r="D238" s="143" t="s">
        <v>154</v>
      </c>
      <c r="E238" s="144" t="s">
        <v>383</v>
      </c>
      <c r="F238" s="145" t="s">
        <v>384</v>
      </c>
      <c r="G238" s="146" t="s">
        <v>373</v>
      </c>
      <c r="H238" s="147"/>
      <c r="I238" s="148"/>
      <c r="J238" s="148">
        <f>ROUND(I238*H238,2)</f>
        <v>0</v>
      </c>
      <c r="K238" s="149"/>
      <c r="L238" s="31"/>
      <c r="M238" s="184" t="s">
        <v>1</v>
      </c>
      <c r="N238" s="185" t="s">
        <v>38</v>
      </c>
      <c r="O238" s="186">
        <v>0</v>
      </c>
      <c r="P238" s="186">
        <f>O238*H238</f>
        <v>0</v>
      </c>
      <c r="Q238" s="186">
        <v>0</v>
      </c>
      <c r="R238" s="186">
        <f>Q238*H238</f>
        <v>0</v>
      </c>
      <c r="S238" s="186">
        <v>0</v>
      </c>
      <c r="T238" s="187">
        <f>S238*H238</f>
        <v>0</v>
      </c>
      <c r="U238" s="30"/>
      <c r="V238" s="30"/>
      <c r="W238" s="30"/>
      <c r="X238" s="30"/>
      <c r="Y238" s="30"/>
      <c r="Z238" s="30"/>
      <c r="AA238" s="30"/>
      <c r="AB238" s="30"/>
      <c r="AC238" s="30"/>
      <c r="AD238" s="30"/>
      <c r="AE238" s="30"/>
      <c r="AR238" s="154" t="s">
        <v>367</v>
      </c>
      <c r="AT238" s="154" t="s">
        <v>154</v>
      </c>
      <c r="AU238" s="154" t="s">
        <v>83</v>
      </c>
      <c r="AY238" s="18" t="s">
        <v>152</v>
      </c>
      <c r="BE238" s="155">
        <f>IF(N238="základní",J238,0)</f>
        <v>0</v>
      </c>
      <c r="BF238" s="155">
        <f>IF(N238="snížená",J238,0)</f>
        <v>0</v>
      </c>
      <c r="BG238" s="155">
        <f>IF(N238="zákl. přenesená",J238,0)</f>
        <v>0</v>
      </c>
      <c r="BH238" s="155">
        <f>IF(N238="sníž. přenesená",J238,0)</f>
        <v>0</v>
      </c>
      <c r="BI238" s="155">
        <f>IF(N238="nulová",J238,0)</f>
        <v>0</v>
      </c>
      <c r="BJ238" s="18" t="s">
        <v>81</v>
      </c>
      <c r="BK238" s="155">
        <f>ROUND(I238*H238,2)</f>
        <v>0</v>
      </c>
      <c r="BL238" s="18" t="s">
        <v>367</v>
      </c>
      <c r="BM238" s="154" t="s">
        <v>385</v>
      </c>
    </row>
    <row r="239" spans="1:65" s="2" customFormat="1" ht="6.9" customHeight="1">
      <c r="A239" s="30"/>
      <c r="B239" s="45"/>
      <c r="C239" s="46"/>
      <c r="D239" s="46"/>
      <c r="E239" s="46"/>
      <c r="F239" s="46"/>
      <c r="G239" s="46"/>
      <c r="H239" s="46"/>
      <c r="I239" s="46"/>
      <c r="J239" s="46"/>
      <c r="K239" s="46"/>
      <c r="L239" s="31"/>
      <c r="M239" s="30"/>
      <c r="O239" s="30"/>
      <c r="P239" s="30"/>
      <c r="Q239" s="30"/>
      <c r="R239" s="30"/>
      <c r="S239" s="30"/>
      <c r="T239" s="30"/>
      <c r="U239" s="30"/>
      <c r="V239" s="30"/>
      <c r="W239" s="30"/>
      <c r="X239" s="30"/>
      <c r="Y239" s="30"/>
      <c r="Z239" s="30"/>
      <c r="AA239" s="30"/>
      <c r="AB239" s="30"/>
      <c r="AC239" s="30"/>
      <c r="AD239" s="30"/>
      <c r="AE239" s="30"/>
    </row>
  </sheetData>
  <autoFilter ref="C127:K238"/>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M349"/>
  <sheetViews>
    <sheetView showGridLines="0" workbookViewId="0">
      <selection activeCell="W342" sqref="W342"/>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86</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386</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ROUND(J132,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ROUND((SUM(BE132:BE348)),  2)</f>
        <v>0</v>
      </c>
      <c r="G33" s="30"/>
      <c r="H33" s="30"/>
      <c r="I33" s="99">
        <v>0.21</v>
      </c>
      <c r="J33" s="98">
        <f>ROUND(((SUM(BE132:BE348))*I33),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ROUND((SUM(BF132:BF348)),  2)</f>
        <v>0</v>
      </c>
      <c r="G34" s="30"/>
      <c r="H34" s="30"/>
      <c r="I34" s="99">
        <v>0.15</v>
      </c>
      <c r="J34" s="98">
        <f>ROUND(((SUM(BF132:BF348))*I34),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ROUND((SUM(BG132:BG348)),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ROUND((SUM(BH132:BH348)),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ROUND((SUM(BI132:BI348)),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SO-02 - Komunikace, hlediště, terénní úpravy</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J132</f>
        <v>0</v>
      </c>
      <c r="K96" s="30"/>
      <c r="L96" s="40"/>
      <c r="S96" s="30"/>
      <c r="T96" s="30"/>
      <c r="U96" s="30"/>
      <c r="V96" s="30"/>
      <c r="W96" s="30"/>
      <c r="X96" s="30"/>
      <c r="Y96" s="30"/>
      <c r="Z96" s="30"/>
      <c r="AA96" s="30"/>
      <c r="AB96" s="30"/>
      <c r="AC96" s="30"/>
      <c r="AD96" s="30"/>
      <c r="AE96" s="30"/>
      <c r="AU96" s="18" t="s">
        <v>124</v>
      </c>
    </row>
    <row r="97" spans="2:12" s="9" customFormat="1" ht="24.9" customHeight="1">
      <c r="B97" s="111"/>
      <c r="D97" s="112" t="s">
        <v>125</v>
      </c>
      <c r="E97" s="113"/>
      <c r="F97" s="113"/>
      <c r="G97" s="113"/>
      <c r="H97" s="113"/>
      <c r="I97" s="113"/>
      <c r="J97" s="114">
        <f>J133</f>
        <v>0</v>
      </c>
      <c r="L97" s="111"/>
    </row>
    <row r="98" spans="2:12" s="10" customFormat="1" ht="19.95" customHeight="1">
      <c r="B98" s="115"/>
      <c r="D98" s="116" t="s">
        <v>126</v>
      </c>
      <c r="E98" s="117"/>
      <c r="F98" s="117"/>
      <c r="G98" s="117"/>
      <c r="H98" s="117"/>
      <c r="I98" s="117"/>
      <c r="J98" s="118">
        <f>J134</f>
        <v>0</v>
      </c>
      <c r="L98" s="115"/>
    </row>
    <row r="99" spans="2:12" s="10" customFormat="1" ht="19.95" customHeight="1">
      <c r="B99" s="115"/>
      <c r="D99" s="116" t="s">
        <v>387</v>
      </c>
      <c r="E99" s="117"/>
      <c r="F99" s="117"/>
      <c r="G99" s="117"/>
      <c r="H99" s="117"/>
      <c r="I99" s="117"/>
      <c r="J99" s="118">
        <f>J202</f>
        <v>0</v>
      </c>
      <c r="L99" s="115"/>
    </row>
    <row r="100" spans="2:12" s="10" customFormat="1" ht="19.95" customHeight="1">
      <c r="B100" s="115"/>
      <c r="D100" s="116" t="s">
        <v>388</v>
      </c>
      <c r="E100" s="117"/>
      <c r="F100" s="117"/>
      <c r="G100" s="117"/>
      <c r="H100" s="117"/>
      <c r="I100" s="117"/>
      <c r="J100" s="118">
        <f>J225</f>
        <v>0</v>
      </c>
      <c r="L100" s="115"/>
    </row>
    <row r="101" spans="2:12" s="10" customFormat="1" ht="19.95" customHeight="1">
      <c r="B101" s="115"/>
      <c r="D101" s="116" t="s">
        <v>389</v>
      </c>
      <c r="E101" s="117"/>
      <c r="F101" s="117"/>
      <c r="G101" s="117"/>
      <c r="H101" s="117"/>
      <c r="I101" s="117"/>
      <c r="J101" s="118">
        <f>J257</f>
        <v>0</v>
      </c>
      <c r="L101" s="115"/>
    </row>
    <row r="102" spans="2:12" s="10" customFormat="1" ht="19.95" customHeight="1">
      <c r="B102" s="115"/>
      <c r="D102" s="116" t="s">
        <v>390</v>
      </c>
      <c r="E102" s="117"/>
      <c r="F102" s="117"/>
      <c r="G102" s="117"/>
      <c r="H102" s="117"/>
      <c r="I102" s="117"/>
      <c r="J102" s="118">
        <f>J278</f>
        <v>0</v>
      </c>
      <c r="L102" s="115"/>
    </row>
    <row r="103" spans="2:12" s="10" customFormat="1" ht="19.95" customHeight="1">
      <c r="B103" s="115"/>
      <c r="D103" s="116" t="s">
        <v>391</v>
      </c>
      <c r="E103" s="117"/>
      <c r="F103" s="117"/>
      <c r="G103" s="117"/>
      <c r="H103" s="117"/>
      <c r="I103" s="117"/>
      <c r="J103" s="118">
        <f>J291</f>
        <v>0</v>
      </c>
      <c r="L103" s="115"/>
    </row>
    <row r="104" spans="2:12" s="10" customFormat="1" ht="19.95" customHeight="1">
      <c r="B104" s="115"/>
      <c r="D104" s="116" t="s">
        <v>127</v>
      </c>
      <c r="E104" s="117"/>
      <c r="F104" s="117"/>
      <c r="G104" s="117"/>
      <c r="H104" s="117"/>
      <c r="I104" s="117"/>
      <c r="J104" s="118">
        <f>J302</f>
        <v>0</v>
      </c>
      <c r="L104" s="115"/>
    </row>
    <row r="105" spans="2:12" s="10" customFormat="1" ht="19.95" customHeight="1">
      <c r="B105" s="115"/>
      <c r="D105" s="116" t="s">
        <v>129</v>
      </c>
      <c r="E105" s="117"/>
      <c r="F105" s="117"/>
      <c r="G105" s="117"/>
      <c r="H105" s="117"/>
      <c r="I105" s="117"/>
      <c r="J105" s="118">
        <f>J323</f>
        <v>0</v>
      </c>
      <c r="L105" s="115"/>
    </row>
    <row r="106" spans="2:12" s="9" customFormat="1" ht="24.9" customHeight="1">
      <c r="B106" s="111"/>
      <c r="D106" s="112" t="s">
        <v>130</v>
      </c>
      <c r="E106" s="113"/>
      <c r="F106" s="113"/>
      <c r="G106" s="113"/>
      <c r="H106" s="113"/>
      <c r="I106" s="113"/>
      <c r="J106" s="114">
        <f>J325</f>
        <v>0</v>
      </c>
      <c r="L106" s="111"/>
    </row>
    <row r="107" spans="2:12" s="10" customFormat="1" ht="19.95" customHeight="1">
      <c r="B107" s="115"/>
      <c r="D107" s="116" t="s">
        <v>392</v>
      </c>
      <c r="E107" s="117"/>
      <c r="F107" s="117"/>
      <c r="G107" s="117"/>
      <c r="H107" s="117"/>
      <c r="I107" s="117"/>
      <c r="J107" s="118">
        <f>J326</f>
        <v>0</v>
      </c>
      <c r="L107" s="115"/>
    </row>
    <row r="108" spans="2:12" s="9" customFormat="1" ht="24.9" customHeight="1">
      <c r="B108" s="111"/>
      <c r="D108" s="112" t="s">
        <v>132</v>
      </c>
      <c r="E108" s="113"/>
      <c r="F108" s="113"/>
      <c r="G108" s="113"/>
      <c r="H108" s="113"/>
      <c r="I108" s="113"/>
      <c r="J108" s="114">
        <f>J340</f>
        <v>0</v>
      </c>
      <c r="L108" s="111"/>
    </row>
    <row r="109" spans="2:12" s="10" customFormat="1" ht="19.95" customHeight="1">
      <c r="B109" s="115"/>
      <c r="D109" s="116" t="s">
        <v>133</v>
      </c>
      <c r="E109" s="117"/>
      <c r="F109" s="117"/>
      <c r="G109" s="117"/>
      <c r="H109" s="117"/>
      <c r="I109" s="117"/>
      <c r="J109" s="118">
        <f>J341</f>
        <v>0</v>
      </c>
      <c r="L109" s="115"/>
    </row>
    <row r="110" spans="2:12" s="10" customFormat="1" ht="19.95" customHeight="1">
      <c r="B110" s="115"/>
      <c r="D110" s="116" t="s">
        <v>134</v>
      </c>
      <c r="E110" s="117"/>
      <c r="F110" s="117"/>
      <c r="G110" s="117"/>
      <c r="H110" s="117"/>
      <c r="I110" s="117"/>
      <c r="J110" s="118">
        <f>J343</f>
        <v>0</v>
      </c>
      <c r="L110" s="115"/>
    </row>
    <row r="111" spans="2:12" s="10" customFormat="1" ht="19.95" customHeight="1">
      <c r="B111" s="115"/>
      <c r="D111" s="116" t="s">
        <v>135</v>
      </c>
      <c r="E111" s="117"/>
      <c r="F111" s="117"/>
      <c r="G111" s="117"/>
      <c r="H111" s="117"/>
      <c r="I111" s="117"/>
      <c r="J111" s="118">
        <f>J345</f>
        <v>0</v>
      </c>
      <c r="L111" s="115"/>
    </row>
    <row r="112" spans="2:12" s="10" customFormat="1" ht="19.95" customHeight="1">
      <c r="B112" s="115"/>
      <c r="D112" s="116" t="s">
        <v>136</v>
      </c>
      <c r="E112" s="117"/>
      <c r="F112" s="117"/>
      <c r="G112" s="117"/>
      <c r="H112" s="117"/>
      <c r="I112" s="117"/>
      <c r="J112" s="118">
        <f>J347</f>
        <v>0</v>
      </c>
      <c r="L112" s="115"/>
    </row>
    <row r="113" spans="1:31" s="2" customFormat="1" ht="21.75" customHeight="1">
      <c r="A113" s="30"/>
      <c r="B113" s="31"/>
      <c r="C113" s="30"/>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31" s="2" customFormat="1" ht="6.9" customHeight="1">
      <c r="A114" s="30"/>
      <c r="B114" s="45"/>
      <c r="C114" s="46"/>
      <c r="D114" s="46"/>
      <c r="E114" s="46"/>
      <c r="F114" s="46"/>
      <c r="G114" s="46"/>
      <c r="H114" s="46"/>
      <c r="I114" s="46"/>
      <c r="J114" s="46"/>
      <c r="K114" s="46"/>
      <c r="L114" s="40"/>
      <c r="S114" s="30"/>
      <c r="T114" s="30"/>
      <c r="U114" s="30"/>
      <c r="V114" s="30"/>
      <c r="W114" s="30"/>
      <c r="X114" s="30"/>
      <c r="Y114" s="30"/>
      <c r="Z114" s="30"/>
      <c r="AA114" s="30"/>
      <c r="AB114" s="30"/>
      <c r="AC114" s="30"/>
      <c r="AD114" s="30"/>
      <c r="AE114" s="30"/>
    </row>
    <row r="118" spans="1:31" s="2" customFormat="1" ht="6.9" customHeight="1">
      <c r="A118" s="30"/>
      <c r="B118" s="47"/>
      <c r="C118" s="48"/>
      <c r="D118" s="48"/>
      <c r="E118" s="48"/>
      <c r="F118" s="48"/>
      <c r="G118" s="48"/>
      <c r="H118" s="48"/>
      <c r="I118" s="48"/>
      <c r="J118" s="48"/>
      <c r="K118" s="48"/>
      <c r="L118" s="40"/>
      <c r="S118" s="30"/>
      <c r="T118" s="30"/>
      <c r="U118" s="30"/>
      <c r="V118" s="30"/>
      <c r="W118" s="30"/>
      <c r="X118" s="30"/>
      <c r="Y118" s="30"/>
      <c r="Z118" s="30"/>
      <c r="AA118" s="30"/>
      <c r="AB118" s="30"/>
      <c r="AC118" s="30"/>
      <c r="AD118" s="30"/>
      <c r="AE118" s="30"/>
    </row>
    <row r="119" spans="1:31" s="2" customFormat="1" ht="24.9" customHeight="1">
      <c r="A119" s="30"/>
      <c r="B119" s="31"/>
      <c r="C119" s="22" t="s">
        <v>137</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31" s="2" customFormat="1" ht="6.9" customHeight="1">
      <c r="A120" s="30"/>
      <c r="B120" s="31"/>
      <c r="C120" s="30"/>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31" s="2" customFormat="1" ht="12" customHeight="1">
      <c r="A121" s="30"/>
      <c r="B121" s="31"/>
      <c r="C121" s="27" t="s">
        <v>14</v>
      </c>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31" s="2" customFormat="1" ht="16.5" customHeight="1">
      <c r="A122" s="30"/>
      <c r="B122" s="31"/>
      <c r="C122" s="30"/>
      <c r="D122" s="30"/>
      <c r="E122" s="545" t="str">
        <f>E7</f>
        <v>III. etapa revitalizace Letního cvičiště Louny</v>
      </c>
      <c r="F122" s="546"/>
      <c r="G122" s="546"/>
      <c r="H122" s="546"/>
      <c r="I122" s="30"/>
      <c r="J122" s="30"/>
      <c r="K122" s="30"/>
      <c r="L122" s="40"/>
      <c r="S122" s="30"/>
      <c r="T122" s="30"/>
      <c r="U122" s="30"/>
      <c r="V122" s="30"/>
      <c r="W122" s="30"/>
      <c r="X122" s="30"/>
      <c r="Y122" s="30"/>
      <c r="Z122" s="30"/>
      <c r="AA122" s="30"/>
      <c r="AB122" s="30"/>
      <c r="AC122" s="30"/>
      <c r="AD122" s="30"/>
      <c r="AE122" s="30"/>
    </row>
    <row r="123" spans="1:31" s="2" customFormat="1" ht="12" customHeight="1">
      <c r="A123" s="30"/>
      <c r="B123" s="31"/>
      <c r="C123" s="27" t="s">
        <v>118</v>
      </c>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31" s="2" customFormat="1" ht="16.5" customHeight="1">
      <c r="A124" s="30"/>
      <c r="B124" s="31"/>
      <c r="C124" s="30"/>
      <c r="D124" s="30"/>
      <c r="E124" s="537" t="str">
        <f>E9</f>
        <v>SO-02 - Komunikace, hlediště, terénní úpravy</v>
      </c>
      <c r="F124" s="544"/>
      <c r="G124" s="544"/>
      <c r="H124" s="544"/>
      <c r="I124" s="30"/>
      <c r="J124" s="30"/>
      <c r="K124" s="30"/>
      <c r="L124" s="40"/>
      <c r="S124" s="30"/>
      <c r="T124" s="30"/>
      <c r="U124" s="30"/>
      <c r="V124" s="30"/>
      <c r="W124" s="30"/>
      <c r="X124" s="30"/>
      <c r="Y124" s="30"/>
      <c r="Z124" s="30"/>
      <c r="AA124" s="30"/>
      <c r="AB124" s="30"/>
      <c r="AC124" s="30"/>
      <c r="AD124" s="30"/>
      <c r="AE124" s="30"/>
    </row>
    <row r="125" spans="1:31" s="2" customFormat="1" ht="6.9" customHeight="1">
      <c r="A125" s="30"/>
      <c r="B125" s="31"/>
      <c r="C125" s="30"/>
      <c r="D125" s="30"/>
      <c r="E125" s="30"/>
      <c r="F125" s="30"/>
      <c r="G125" s="30"/>
      <c r="H125" s="30"/>
      <c r="I125" s="30"/>
      <c r="J125" s="30"/>
      <c r="K125" s="30"/>
      <c r="L125" s="40"/>
      <c r="S125" s="30"/>
      <c r="T125" s="30"/>
      <c r="U125" s="30"/>
      <c r="V125" s="30"/>
      <c r="W125" s="30"/>
      <c r="X125" s="30"/>
      <c r="Y125" s="30"/>
      <c r="Z125" s="30"/>
      <c r="AA125" s="30"/>
      <c r="AB125" s="30"/>
      <c r="AC125" s="30"/>
      <c r="AD125" s="30"/>
      <c r="AE125" s="30"/>
    </row>
    <row r="126" spans="1:31" s="2" customFormat="1" ht="12" customHeight="1">
      <c r="A126" s="30"/>
      <c r="B126" s="31"/>
      <c r="C126" s="27" t="s">
        <v>18</v>
      </c>
      <c r="D126" s="30"/>
      <c r="E126" s="30"/>
      <c r="F126" s="25" t="str">
        <f>F12</f>
        <v>Louny</v>
      </c>
      <c r="G126" s="30"/>
      <c r="H126" s="30"/>
      <c r="I126" s="27" t="s">
        <v>20</v>
      </c>
      <c r="J126" s="53">
        <f>IF(J12="","",J12)</f>
        <v>44179</v>
      </c>
      <c r="K126" s="30"/>
      <c r="L126" s="40"/>
      <c r="S126" s="30"/>
      <c r="T126" s="30"/>
      <c r="U126" s="30"/>
      <c r="V126" s="30"/>
      <c r="W126" s="30"/>
      <c r="X126" s="30"/>
      <c r="Y126" s="30"/>
      <c r="Z126" s="30"/>
      <c r="AA126" s="30"/>
      <c r="AB126" s="30"/>
      <c r="AC126" s="30"/>
      <c r="AD126" s="30"/>
      <c r="AE126" s="30"/>
    </row>
    <row r="127" spans="1:31" s="2" customFormat="1" ht="6.9" customHeight="1">
      <c r="A127" s="30"/>
      <c r="B127" s="31"/>
      <c r="C127" s="30"/>
      <c r="D127" s="30"/>
      <c r="E127" s="30"/>
      <c r="F127" s="30"/>
      <c r="G127" s="30"/>
      <c r="H127" s="30"/>
      <c r="I127" s="30"/>
      <c r="J127" s="30"/>
      <c r="K127" s="30"/>
      <c r="L127" s="40"/>
      <c r="S127" s="30"/>
      <c r="T127" s="30"/>
      <c r="U127" s="30"/>
      <c r="V127" s="30"/>
      <c r="W127" s="30"/>
      <c r="X127" s="30"/>
      <c r="Y127" s="30"/>
      <c r="Z127" s="30"/>
      <c r="AA127" s="30"/>
      <c r="AB127" s="30"/>
      <c r="AC127" s="30"/>
      <c r="AD127" s="30"/>
      <c r="AE127" s="30"/>
    </row>
    <row r="128" spans="1:31" s="2" customFormat="1" ht="25.65" customHeight="1">
      <c r="A128" s="30"/>
      <c r="B128" s="31"/>
      <c r="C128" s="27" t="s">
        <v>21</v>
      </c>
      <c r="D128" s="30"/>
      <c r="E128" s="30"/>
      <c r="F128" s="25" t="str">
        <f>E15</f>
        <v>Město Louny</v>
      </c>
      <c r="G128" s="30"/>
      <c r="H128" s="30"/>
      <c r="I128" s="27" t="s">
        <v>27</v>
      </c>
      <c r="J128" s="28" t="str">
        <f>E21</f>
        <v>Sportovní projekty s.r.o.</v>
      </c>
      <c r="K128" s="30"/>
      <c r="L128" s="40"/>
      <c r="S128" s="30"/>
      <c r="T128" s="30"/>
      <c r="U128" s="30"/>
      <c r="V128" s="30"/>
      <c r="W128" s="30"/>
      <c r="X128" s="30"/>
      <c r="Y128" s="30"/>
      <c r="Z128" s="30"/>
      <c r="AA128" s="30"/>
      <c r="AB128" s="30"/>
      <c r="AC128" s="30"/>
      <c r="AD128" s="30"/>
      <c r="AE128" s="30"/>
    </row>
    <row r="129" spans="1:65" s="2" customFormat="1" ht="15.15" customHeight="1">
      <c r="A129" s="30"/>
      <c r="B129" s="31"/>
      <c r="C129" s="27" t="s">
        <v>25</v>
      </c>
      <c r="D129" s="30"/>
      <c r="E129" s="30"/>
      <c r="F129" s="25" t="str">
        <f>IF(E18="","",E18)</f>
        <v xml:space="preserve"> </v>
      </c>
      <c r="G129" s="30"/>
      <c r="H129" s="30"/>
      <c r="I129" s="27" t="s">
        <v>30</v>
      </c>
      <c r="J129" s="28" t="str">
        <f>E24</f>
        <v>F.Pecka</v>
      </c>
      <c r="K129" s="30"/>
      <c r="L129" s="40"/>
      <c r="S129" s="30"/>
      <c r="T129" s="30"/>
      <c r="U129" s="30"/>
      <c r="V129" s="30"/>
      <c r="W129" s="30"/>
      <c r="X129" s="30"/>
      <c r="Y129" s="30"/>
      <c r="Z129" s="30"/>
      <c r="AA129" s="30"/>
      <c r="AB129" s="30"/>
      <c r="AC129" s="30"/>
      <c r="AD129" s="30"/>
      <c r="AE129" s="30"/>
    </row>
    <row r="130" spans="1:65" s="2" customFormat="1" ht="10.35" customHeight="1">
      <c r="A130" s="30"/>
      <c r="B130" s="31"/>
      <c r="C130" s="30"/>
      <c r="D130" s="30"/>
      <c r="E130" s="30"/>
      <c r="F130" s="30"/>
      <c r="G130" s="30"/>
      <c r="H130" s="30"/>
      <c r="I130" s="30"/>
      <c r="J130" s="30"/>
      <c r="K130" s="30"/>
      <c r="L130" s="40"/>
      <c r="S130" s="30"/>
      <c r="T130" s="30"/>
      <c r="U130" s="30"/>
      <c r="V130" s="30"/>
      <c r="W130" s="30"/>
      <c r="X130" s="30"/>
      <c r="Y130" s="30"/>
      <c r="Z130" s="30"/>
      <c r="AA130" s="30"/>
      <c r="AB130" s="30"/>
      <c r="AC130" s="30"/>
      <c r="AD130" s="30"/>
      <c r="AE130" s="30"/>
    </row>
    <row r="131" spans="1:65" s="11" customFormat="1" ht="29.25" customHeight="1">
      <c r="A131" s="119"/>
      <c r="B131" s="120"/>
      <c r="C131" s="121" t="s">
        <v>138</v>
      </c>
      <c r="D131" s="122" t="s">
        <v>58</v>
      </c>
      <c r="E131" s="122" t="s">
        <v>54</v>
      </c>
      <c r="F131" s="122" t="s">
        <v>55</v>
      </c>
      <c r="G131" s="122" t="s">
        <v>139</v>
      </c>
      <c r="H131" s="122" t="s">
        <v>140</v>
      </c>
      <c r="I131" s="122" t="s">
        <v>141</v>
      </c>
      <c r="J131" s="123" t="s">
        <v>122</v>
      </c>
      <c r="K131" s="124" t="s">
        <v>142</v>
      </c>
      <c r="L131" s="125"/>
      <c r="M131" s="60" t="s">
        <v>1</v>
      </c>
      <c r="N131" s="61" t="s">
        <v>37</v>
      </c>
      <c r="O131" s="61" t="s">
        <v>143</v>
      </c>
      <c r="P131" s="61" t="s">
        <v>144</v>
      </c>
      <c r="Q131" s="61" t="s">
        <v>145</v>
      </c>
      <c r="R131" s="61" t="s">
        <v>146</v>
      </c>
      <c r="S131" s="61" t="s">
        <v>147</v>
      </c>
      <c r="T131" s="62" t="s">
        <v>148</v>
      </c>
      <c r="U131" s="119"/>
      <c r="V131" s="119"/>
      <c r="W131" s="119"/>
      <c r="X131" s="119"/>
      <c r="Y131" s="119"/>
      <c r="Z131" s="119"/>
      <c r="AA131" s="119"/>
      <c r="AB131" s="119"/>
      <c r="AC131" s="119"/>
      <c r="AD131" s="119"/>
      <c r="AE131" s="119"/>
    </row>
    <row r="132" spans="1:65" s="2" customFormat="1" ht="22.8" customHeight="1">
      <c r="A132" s="30"/>
      <c r="B132" s="31"/>
      <c r="C132" s="67" t="s">
        <v>149</v>
      </c>
      <c r="D132" s="30"/>
      <c r="E132" s="30"/>
      <c r="F132" s="30"/>
      <c r="G132" s="30"/>
      <c r="H132" s="30"/>
      <c r="I132" s="30"/>
      <c r="J132" s="126">
        <f>BK132</f>
        <v>0</v>
      </c>
      <c r="K132" s="30"/>
      <c r="L132" s="31"/>
      <c r="M132" s="63"/>
      <c r="N132" s="54"/>
      <c r="O132" s="64"/>
      <c r="P132" s="127">
        <f>P133+P325+P340</f>
        <v>2555.7356279999999</v>
      </c>
      <c r="Q132" s="64"/>
      <c r="R132" s="127">
        <f>R133+R325+R340</f>
        <v>1214.0385125</v>
      </c>
      <c r="S132" s="64"/>
      <c r="T132" s="128">
        <f>T133+T325+T340</f>
        <v>1.35E-2</v>
      </c>
      <c r="U132" s="30"/>
      <c r="V132" s="30"/>
      <c r="W132" s="30"/>
      <c r="X132" s="30"/>
      <c r="Y132" s="30"/>
      <c r="Z132" s="30"/>
      <c r="AA132" s="30"/>
      <c r="AB132" s="30"/>
      <c r="AC132" s="30"/>
      <c r="AD132" s="30"/>
      <c r="AE132" s="30"/>
      <c r="AT132" s="18" t="s">
        <v>72</v>
      </c>
      <c r="AU132" s="18" t="s">
        <v>124</v>
      </c>
      <c r="BK132" s="129">
        <f>BK133+BK325+BK340</f>
        <v>0</v>
      </c>
    </row>
    <row r="133" spans="1:65" s="12" customFormat="1" ht="25.95" customHeight="1">
      <c r="B133" s="130"/>
      <c r="D133" s="131" t="s">
        <v>72</v>
      </c>
      <c r="E133" s="132" t="s">
        <v>150</v>
      </c>
      <c r="F133" s="132" t="s">
        <v>151</v>
      </c>
      <c r="J133" s="133">
        <f>BK133</f>
        <v>0</v>
      </c>
      <c r="L133" s="130"/>
      <c r="M133" s="134"/>
      <c r="N133" s="135"/>
      <c r="O133" s="135"/>
      <c r="P133" s="136">
        <f>P134+P202+P225+P257+P278+P291+P302+P323</f>
        <v>2554.0753079999999</v>
      </c>
      <c r="Q133" s="135"/>
      <c r="R133" s="136">
        <f>R134+R202+R225+R257+R278+R291+R302+R323</f>
        <v>1214.0175125000001</v>
      </c>
      <c r="S133" s="135"/>
      <c r="T133" s="137">
        <f>T134+T202+T225+T257+T278+T291+T302+T323</f>
        <v>1.35E-2</v>
      </c>
      <c r="AR133" s="131" t="s">
        <v>81</v>
      </c>
      <c r="AT133" s="138" t="s">
        <v>72</v>
      </c>
      <c r="AU133" s="138" t="s">
        <v>73</v>
      </c>
      <c r="AY133" s="131" t="s">
        <v>152</v>
      </c>
      <c r="BK133" s="139">
        <f>BK134+BK202+BK225+BK257+BK278+BK291+BK302+BK323</f>
        <v>0</v>
      </c>
    </row>
    <row r="134" spans="1:65" s="12" customFormat="1" ht="22.8" customHeight="1">
      <c r="B134" s="130"/>
      <c r="D134" s="131" t="s">
        <v>72</v>
      </c>
      <c r="E134" s="140" t="s">
        <v>81</v>
      </c>
      <c r="F134" s="140" t="s">
        <v>153</v>
      </c>
      <c r="J134" s="141">
        <f>BK134</f>
        <v>0</v>
      </c>
      <c r="L134" s="130"/>
      <c r="M134" s="134"/>
      <c r="N134" s="135"/>
      <c r="O134" s="135"/>
      <c r="P134" s="136">
        <f>SUM(P135:P201)</f>
        <v>851.01600500000006</v>
      </c>
      <c r="Q134" s="135"/>
      <c r="R134" s="136">
        <f>SUM(R135:R201)</f>
        <v>318.31700000000001</v>
      </c>
      <c r="S134" s="135"/>
      <c r="T134" s="137">
        <f>SUM(T135:T201)</f>
        <v>0</v>
      </c>
      <c r="AR134" s="131" t="s">
        <v>81</v>
      </c>
      <c r="AT134" s="138" t="s">
        <v>72</v>
      </c>
      <c r="AU134" s="138" t="s">
        <v>81</v>
      </c>
      <c r="AY134" s="131" t="s">
        <v>152</v>
      </c>
      <c r="BK134" s="139">
        <f>SUM(BK135:BK201)</f>
        <v>0</v>
      </c>
    </row>
    <row r="135" spans="1:65" s="2" customFormat="1" ht="24.15" customHeight="1">
      <c r="A135" s="30"/>
      <c r="B135" s="142"/>
      <c r="C135" s="143" t="s">
        <v>81</v>
      </c>
      <c r="D135" s="143" t="s">
        <v>154</v>
      </c>
      <c r="E135" s="144" t="s">
        <v>393</v>
      </c>
      <c r="F135" s="145" t="s">
        <v>394</v>
      </c>
      <c r="G135" s="146" t="s">
        <v>178</v>
      </c>
      <c r="H135" s="147">
        <v>51.009</v>
      </c>
      <c r="I135" s="148"/>
      <c r="J135" s="148">
        <f>ROUND(I135*H135,2)</f>
        <v>0</v>
      </c>
      <c r="K135" s="149"/>
      <c r="L135" s="31"/>
      <c r="M135" s="150" t="s">
        <v>1</v>
      </c>
      <c r="N135" s="151" t="s">
        <v>38</v>
      </c>
      <c r="O135" s="152">
        <v>4.4930000000000003</v>
      </c>
      <c r="P135" s="152">
        <f>O135*H135</f>
        <v>229.18343700000003</v>
      </c>
      <c r="Q135" s="152">
        <v>0</v>
      </c>
      <c r="R135" s="152">
        <f>Q135*H135</f>
        <v>0</v>
      </c>
      <c r="S135" s="152">
        <v>0</v>
      </c>
      <c r="T135" s="153">
        <f>S135*H135</f>
        <v>0</v>
      </c>
      <c r="U135" s="30"/>
      <c r="V135" s="30"/>
      <c r="W135" s="30"/>
      <c r="X135" s="30"/>
      <c r="Y135" s="30"/>
      <c r="Z135" s="30"/>
      <c r="AA135" s="30"/>
      <c r="AB135" s="30"/>
      <c r="AC135" s="30"/>
      <c r="AD135" s="30"/>
      <c r="AE135" s="30"/>
      <c r="AR135" s="154" t="s">
        <v>158</v>
      </c>
      <c r="AT135" s="154" t="s">
        <v>154</v>
      </c>
      <c r="AU135" s="154" t="s">
        <v>83</v>
      </c>
      <c r="AY135" s="18" t="s">
        <v>152</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158</v>
      </c>
      <c r="BM135" s="154" t="s">
        <v>395</v>
      </c>
    </row>
    <row r="136" spans="1:65" s="14" customFormat="1">
      <c r="B136" s="164"/>
      <c r="D136" s="157" t="s">
        <v>160</v>
      </c>
      <c r="E136" s="165" t="s">
        <v>1</v>
      </c>
      <c r="F136" s="166" t="s">
        <v>396</v>
      </c>
      <c r="H136" s="165" t="s">
        <v>1</v>
      </c>
      <c r="L136" s="164"/>
      <c r="M136" s="167"/>
      <c r="N136" s="168"/>
      <c r="O136" s="168"/>
      <c r="P136" s="168"/>
      <c r="Q136" s="168"/>
      <c r="R136" s="168"/>
      <c r="S136" s="168"/>
      <c r="T136" s="169"/>
      <c r="AT136" s="165" t="s">
        <v>160</v>
      </c>
      <c r="AU136" s="165" t="s">
        <v>83</v>
      </c>
      <c r="AV136" s="14" t="s">
        <v>81</v>
      </c>
      <c r="AW136" s="14" t="s">
        <v>29</v>
      </c>
      <c r="AX136" s="14" t="s">
        <v>73</v>
      </c>
      <c r="AY136" s="165" t="s">
        <v>152</v>
      </c>
    </row>
    <row r="137" spans="1:65" s="13" customFormat="1">
      <c r="B137" s="156"/>
      <c r="D137" s="157" t="s">
        <v>160</v>
      </c>
      <c r="E137" s="158" t="s">
        <v>1</v>
      </c>
      <c r="F137" s="159" t="s">
        <v>397</v>
      </c>
      <c r="H137" s="160">
        <v>0.95199999999999996</v>
      </c>
      <c r="L137" s="156"/>
      <c r="M137" s="161"/>
      <c r="N137" s="162"/>
      <c r="O137" s="162"/>
      <c r="P137" s="162"/>
      <c r="Q137" s="162"/>
      <c r="R137" s="162"/>
      <c r="S137" s="162"/>
      <c r="T137" s="163"/>
      <c r="AT137" s="158" t="s">
        <v>160</v>
      </c>
      <c r="AU137" s="158" t="s">
        <v>83</v>
      </c>
      <c r="AV137" s="13" t="s">
        <v>83</v>
      </c>
      <c r="AW137" s="13" t="s">
        <v>29</v>
      </c>
      <c r="AX137" s="13" t="s">
        <v>73</v>
      </c>
      <c r="AY137" s="158" t="s">
        <v>152</v>
      </c>
    </row>
    <row r="138" spans="1:65" s="13" customFormat="1">
      <c r="B138" s="156"/>
      <c r="D138" s="157" t="s">
        <v>160</v>
      </c>
      <c r="E138" s="158" t="s">
        <v>1</v>
      </c>
      <c r="F138" s="159" t="s">
        <v>398</v>
      </c>
      <c r="H138" s="160">
        <v>0.61199999999999999</v>
      </c>
      <c r="L138" s="156"/>
      <c r="M138" s="161"/>
      <c r="N138" s="162"/>
      <c r="O138" s="162"/>
      <c r="P138" s="162"/>
      <c r="Q138" s="162"/>
      <c r="R138" s="162"/>
      <c r="S138" s="162"/>
      <c r="T138" s="163"/>
      <c r="AT138" s="158" t="s">
        <v>160</v>
      </c>
      <c r="AU138" s="158" t="s">
        <v>83</v>
      </c>
      <c r="AV138" s="13" t="s">
        <v>83</v>
      </c>
      <c r="AW138" s="13" t="s">
        <v>29</v>
      </c>
      <c r="AX138" s="13" t="s">
        <v>73</v>
      </c>
      <c r="AY138" s="158" t="s">
        <v>152</v>
      </c>
    </row>
    <row r="139" spans="1:65" s="13" customFormat="1">
      <c r="B139" s="156"/>
      <c r="D139" s="157" t="s">
        <v>160</v>
      </c>
      <c r="E139" s="158" t="s">
        <v>1</v>
      </c>
      <c r="F139" s="159" t="s">
        <v>399</v>
      </c>
      <c r="H139" s="160">
        <v>0.56000000000000005</v>
      </c>
      <c r="L139" s="156"/>
      <c r="M139" s="161"/>
      <c r="N139" s="162"/>
      <c r="O139" s="162"/>
      <c r="P139" s="162"/>
      <c r="Q139" s="162"/>
      <c r="R139" s="162"/>
      <c r="S139" s="162"/>
      <c r="T139" s="163"/>
      <c r="AT139" s="158" t="s">
        <v>160</v>
      </c>
      <c r="AU139" s="158" t="s">
        <v>83</v>
      </c>
      <c r="AV139" s="13" t="s">
        <v>83</v>
      </c>
      <c r="AW139" s="13" t="s">
        <v>29</v>
      </c>
      <c r="AX139" s="13" t="s">
        <v>73</v>
      </c>
      <c r="AY139" s="158" t="s">
        <v>152</v>
      </c>
    </row>
    <row r="140" spans="1:65" s="13" customFormat="1">
      <c r="B140" s="156"/>
      <c r="D140" s="157" t="s">
        <v>160</v>
      </c>
      <c r="E140" s="158" t="s">
        <v>1</v>
      </c>
      <c r="F140" s="159" t="s">
        <v>400</v>
      </c>
      <c r="H140" s="160">
        <v>0.36</v>
      </c>
      <c r="L140" s="156"/>
      <c r="M140" s="161"/>
      <c r="N140" s="162"/>
      <c r="O140" s="162"/>
      <c r="P140" s="162"/>
      <c r="Q140" s="162"/>
      <c r="R140" s="162"/>
      <c r="S140" s="162"/>
      <c r="T140" s="163"/>
      <c r="AT140" s="158" t="s">
        <v>160</v>
      </c>
      <c r="AU140" s="158" t="s">
        <v>83</v>
      </c>
      <c r="AV140" s="13" t="s">
        <v>83</v>
      </c>
      <c r="AW140" s="13" t="s">
        <v>29</v>
      </c>
      <c r="AX140" s="13" t="s">
        <v>73</v>
      </c>
      <c r="AY140" s="158" t="s">
        <v>152</v>
      </c>
    </row>
    <row r="141" spans="1:65" s="14" customFormat="1">
      <c r="B141" s="164"/>
      <c r="D141" s="157" t="s">
        <v>160</v>
      </c>
      <c r="E141" s="165" t="s">
        <v>1</v>
      </c>
      <c r="F141" s="166" t="s">
        <v>401</v>
      </c>
      <c r="H141" s="165" t="s">
        <v>1</v>
      </c>
      <c r="L141" s="164"/>
      <c r="M141" s="167"/>
      <c r="N141" s="168"/>
      <c r="O141" s="168"/>
      <c r="P141" s="168"/>
      <c r="Q141" s="168"/>
      <c r="R141" s="168"/>
      <c r="S141" s="168"/>
      <c r="T141" s="169"/>
      <c r="AT141" s="165" t="s">
        <v>160</v>
      </c>
      <c r="AU141" s="165" t="s">
        <v>83</v>
      </c>
      <c r="AV141" s="14" t="s">
        <v>81</v>
      </c>
      <c r="AW141" s="14" t="s">
        <v>29</v>
      </c>
      <c r="AX141" s="14" t="s">
        <v>73</v>
      </c>
      <c r="AY141" s="165" t="s">
        <v>152</v>
      </c>
    </row>
    <row r="142" spans="1:65" s="13" customFormat="1">
      <c r="B142" s="156"/>
      <c r="D142" s="157" t="s">
        <v>160</v>
      </c>
      <c r="E142" s="158" t="s">
        <v>1</v>
      </c>
      <c r="F142" s="159" t="s">
        <v>402</v>
      </c>
      <c r="H142" s="160">
        <v>5.25</v>
      </c>
      <c r="L142" s="156"/>
      <c r="M142" s="161"/>
      <c r="N142" s="162"/>
      <c r="O142" s="162"/>
      <c r="P142" s="162"/>
      <c r="Q142" s="162"/>
      <c r="R142" s="162"/>
      <c r="S142" s="162"/>
      <c r="T142" s="163"/>
      <c r="AT142" s="158" t="s">
        <v>160</v>
      </c>
      <c r="AU142" s="158" t="s">
        <v>83</v>
      </c>
      <c r="AV142" s="13" t="s">
        <v>83</v>
      </c>
      <c r="AW142" s="13" t="s">
        <v>29</v>
      </c>
      <c r="AX142" s="13" t="s">
        <v>73</v>
      </c>
      <c r="AY142" s="158" t="s">
        <v>152</v>
      </c>
    </row>
    <row r="143" spans="1:65" s="13" customFormat="1">
      <c r="B143" s="156"/>
      <c r="D143" s="157" t="s">
        <v>160</v>
      </c>
      <c r="E143" s="158" t="s">
        <v>1</v>
      </c>
      <c r="F143" s="159" t="s">
        <v>403</v>
      </c>
      <c r="H143" s="160">
        <v>21.4</v>
      </c>
      <c r="L143" s="156"/>
      <c r="M143" s="161"/>
      <c r="N143" s="162"/>
      <c r="O143" s="162"/>
      <c r="P143" s="162"/>
      <c r="Q143" s="162"/>
      <c r="R143" s="162"/>
      <c r="S143" s="162"/>
      <c r="T143" s="163"/>
      <c r="AT143" s="158" t="s">
        <v>160</v>
      </c>
      <c r="AU143" s="158" t="s">
        <v>83</v>
      </c>
      <c r="AV143" s="13" t="s">
        <v>83</v>
      </c>
      <c r="AW143" s="13" t="s">
        <v>29</v>
      </c>
      <c r="AX143" s="13" t="s">
        <v>73</v>
      </c>
      <c r="AY143" s="158" t="s">
        <v>152</v>
      </c>
    </row>
    <row r="144" spans="1:65" s="13" customFormat="1">
      <c r="B144" s="156"/>
      <c r="D144" s="157" t="s">
        <v>160</v>
      </c>
      <c r="E144" s="158" t="s">
        <v>1</v>
      </c>
      <c r="F144" s="159" t="s">
        <v>404</v>
      </c>
      <c r="H144" s="160">
        <v>4.74</v>
      </c>
      <c r="L144" s="156"/>
      <c r="M144" s="161"/>
      <c r="N144" s="162"/>
      <c r="O144" s="162"/>
      <c r="P144" s="162"/>
      <c r="Q144" s="162"/>
      <c r="R144" s="162"/>
      <c r="S144" s="162"/>
      <c r="T144" s="163"/>
      <c r="AT144" s="158" t="s">
        <v>160</v>
      </c>
      <c r="AU144" s="158" t="s">
        <v>83</v>
      </c>
      <c r="AV144" s="13" t="s">
        <v>83</v>
      </c>
      <c r="AW144" s="13" t="s">
        <v>29</v>
      </c>
      <c r="AX144" s="13" t="s">
        <v>73</v>
      </c>
      <c r="AY144" s="158" t="s">
        <v>152</v>
      </c>
    </row>
    <row r="145" spans="1:65" s="13" customFormat="1">
      <c r="B145" s="156"/>
      <c r="D145" s="157" t="s">
        <v>160</v>
      </c>
      <c r="E145" s="158" t="s">
        <v>1</v>
      </c>
      <c r="F145" s="159" t="s">
        <v>405</v>
      </c>
      <c r="H145" s="160">
        <v>3.06</v>
      </c>
      <c r="L145" s="156"/>
      <c r="M145" s="161"/>
      <c r="N145" s="162"/>
      <c r="O145" s="162"/>
      <c r="P145" s="162"/>
      <c r="Q145" s="162"/>
      <c r="R145" s="162"/>
      <c r="S145" s="162"/>
      <c r="T145" s="163"/>
      <c r="AT145" s="158" t="s">
        <v>160</v>
      </c>
      <c r="AU145" s="158" t="s">
        <v>83</v>
      </c>
      <c r="AV145" s="13" t="s">
        <v>83</v>
      </c>
      <c r="AW145" s="13" t="s">
        <v>29</v>
      </c>
      <c r="AX145" s="13" t="s">
        <v>73</v>
      </c>
      <c r="AY145" s="158" t="s">
        <v>152</v>
      </c>
    </row>
    <row r="146" spans="1:65" s="13" customFormat="1">
      <c r="B146" s="156"/>
      <c r="D146" s="157" t="s">
        <v>160</v>
      </c>
      <c r="E146" s="158" t="s">
        <v>1</v>
      </c>
      <c r="F146" s="159" t="s">
        <v>406</v>
      </c>
      <c r="H146" s="160">
        <v>2.4750000000000001</v>
      </c>
      <c r="L146" s="156"/>
      <c r="M146" s="161"/>
      <c r="N146" s="162"/>
      <c r="O146" s="162"/>
      <c r="P146" s="162"/>
      <c r="Q146" s="162"/>
      <c r="R146" s="162"/>
      <c r="S146" s="162"/>
      <c r="T146" s="163"/>
      <c r="AT146" s="158" t="s">
        <v>160</v>
      </c>
      <c r="AU146" s="158" t="s">
        <v>83</v>
      </c>
      <c r="AV146" s="13" t="s">
        <v>83</v>
      </c>
      <c r="AW146" s="13" t="s">
        <v>29</v>
      </c>
      <c r="AX146" s="13" t="s">
        <v>73</v>
      </c>
      <c r="AY146" s="158" t="s">
        <v>152</v>
      </c>
    </row>
    <row r="147" spans="1:65" s="13" customFormat="1">
      <c r="B147" s="156"/>
      <c r="D147" s="157" t="s">
        <v>160</v>
      </c>
      <c r="E147" s="158" t="s">
        <v>1</v>
      </c>
      <c r="F147" s="159" t="s">
        <v>407</v>
      </c>
      <c r="H147" s="160">
        <v>6.8</v>
      </c>
      <c r="L147" s="156"/>
      <c r="M147" s="161"/>
      <c r="N147" s="162"/>
      <c r="O147" s="162"/>
      <c r="P147" s="162"/>
      <c r="Q147" s="162"/>
      <c r="R147" s="162"/>
      <c r="S147" s="162"/>
      <c r="T147" s="163"/>
      <c r="AT147" s="158" t="s">
        <v>160</v>
      </c>
      <c r="AU147" s="158" t="s">
        <v>83</v>
      </c>
      <c r="AV147" s="13" t="s">
        <v>83</v>
      </c>
      <c r="AW147" s="13" t="s">
        <v>29</v>
      </c>
      <c r="AX147" s="13" t="s">
        <v>73</v>
      </c>
      <c r="AY147" s="158" t="s">
        <v>152</v>
      </c>
    </row>
    <row r="148" spans="1:65" s="13" customFormat="1">
      <c r="B148" s="156"/>
      <c r="D148" s="157" t="s">
        <v>160</v>
      </c>
      <c r="E148" s="158" t="s">
        <v>1</v>
      </c>
      <c r="F148" s="159" t="s">
        <v>408</v>
      </c>
      <c r="H148" s="160">
        <v>4.8</v>
      </c>
      <c r="L148" s="156"/>
      <c r="M148" s="161"/>
      <c r="N148" s="162"/>
      <c r="O148" s="162"/>
      <c r="P148" s="162"/>
      <c r="Q148" s="162"/>
      <c r="R148" s="162"/>
      <c r="S148" s="162"/>
      <c r="T148" s="163"/>
      <c r="AT148" s="158" t="s">
        <v>160</v>
      </c>
      <c r="AU148" s="158" t="s">
        <v>83</v>
      </c>
      <c r="AV148" s="13" t="s">
        <v>83</v>
      </c>
      <c r="AW148" s="13" t="s">
        <v>29</v>
      </c>
      <c r="AX148" s="13" t="s">
        <v>73</v>
      </c>
      <c r="AY148" s="158" t="s">
        <v>152</v>
      </c>
    </row>
    <row r="149" spans="1:65" s="16" customFormat="1">
      <c r="B149" s="177"/>
      <c r="D149" s="157" t="s">
        <v>160</v>
      </c>
      <c r="E149" s="178" t="s">
        <v>1</v>
      </c>
      <c r="F149" s="179" t="s">
        <v>203</v>
      </c>
      <c r="H149" s="180">
        <v>51.009</v>
      </c>
      <c r="L149" s="177"/>
      <c r="M149" s="181"/>
      <c r="N149" s="182"/>
      <c r="O149" s="182"/>
      <c r="P149" s="182"/>
      <c r="Q149" s="182"/>
      <c r="R149" s="182"/>
      <c r="S149" s="182"/>
      <c r="T149" s="183"/>
      <c r="AT149" s="178" t="s">
        <v>160</v>
      </c>
      <c r="AU149" s="178" t="s">
        <v>83</v>
      </c>
      <c r="AV149" s="16" t="s">
        <v>158</v>
      </c>
      <c r="AW149" s="16" t="s">
        <v>29</v>
      </c>
      <c r="AX149" s="16" t="s">
        <v>81</v>
      </c>
      <c r="AY149" s="178" t="s">
        <v>152</v>
      </c>
    </row>
    <row r="150" spans="1:65" s="2" customFormat="1" ht="24.15" customHeight="1">
      <c r="A150" s="30"/>
      <c r="B150" s="142"/>
      <c r="C150" s="143" t="s">
        <v>83</v>
      </c>
      <c r="D150" s="143" t="s">
        <v>154</v>
      </c>
      <c r="E150" s="144" t="s">
        <v>409</v>
      </c>
      <c r="F150" s="145" t="s">
        <v>410</v>
      </c>
      <c r="G150" s="146" t="s">
        <v>178</v>
      </c>
      <c r="H150" s="147">
        <v>0.14399999999999999</v>
      </c>
      <c r="I150" s="148"/>
      <c r="J150" s="148">
        <f>ROUND(I150*H150,2)</f>
        <v>0</v>
      </c>
      <c r="K150" s="149"/>
      <c r="L150" s="31"/>
      <c r="M150" s="150" t="s">
        <v>1</v>
      </c>
      <c r="N150" s="151" t="s">
        <v>38</v>
      </c>
      <c r="O150" s="152">
        <v>7.133</v>
      </c>
      <c r="P150" s="152">
        <f>O150*H150</f>
        <v>1.0271519999999998</v>
      </c>
      <c r="Q150" s="152">
        <v>0</v>
      </c>
      <c r="R150" s="152">
        <f>Q150*H150</f>
        <v>0</v>
      </c>
      <c r="S150" s="152">
        <v>0</v>
      </c>
      <c r="T150" s="153">
        <f>S150*H150</f>
        <v>0</v>
      </c>
      <c r="U150" s="30"/>
      <c r="V150" s="30"/>
      <c r="W150" s="30"/>
      <c r="X150" s="30"/>
      <c r="Y150" s="30"/>
      <c r="Z150" s="30"/>
      <c r="AA150" s="30"/>
      <c r="AB150" s="30"/>
      <c r="AC150" s="30"/>
      <c r="AD150" s="30"/>
      <c r="AE150" s="30"/>
      <c r="AR150" s="154" t="s">
        <v>158</v>
      </c>
      <c r="AT150" s="154" t="s">
        <v>154</v>
      </c>
      <c r="AU150" s="154" t="s">
        <v>83</v>
      </c>
      <c r="AY150" s="18" t="s">
        <v>152</v>
      </c>
      <c r="BE150" s="155">
        <f>IF(N150="základní",J150,0)</f>
        <v>0</v>
      </c>
      <c r="BF150" s="155">
        <f>IF(N150="snížená",J150,0)</f>
        <v>0</v>
      </c>
      <c r="BG150" s="155">
        <f>IF(N150="zákl. přenesená",J150,0)</f>
        <v>0</v>
      </c>
      <c r="BH150" s="155">
        <f>IF(N150="sníž. přenesená",J150,0)</f>
        <v>0</v>
      </c>
      <c r="BI150" s="155">
        <f>IF(N150="nulová",J150,0)</f>
        <v>0</v>
      </c>
      <c r="BJ150" s="18" t="s">
        <v>81</v>
      </c>
      <c r="BK150" s="155">
        <f>ROUND(I150*H150,2)</f>
        <v>0</v>
      </c>
      <c r="BL150" s="18" t="s">
        <v>158</v>
      </c>
      <c r="BM150" s="154" t="s">
        <v>411</v>
      </c>
    </row>
    <row r="151" spans="1:65" s="13" customFormat="1">
      <c r="B151" s="156"/>
      <c r="D151" s="157" t="s">
        <v>160</v>
      </c>
      <c r="E151" s="158" t="s">
        <v>1</v>
      </c>
      <c r="F151" s="159" t="s">
        <v>412</v>
      </c>
      <c r="H151" s="160">
        <v>0.14399999999999999</v>
      </c>
      <c r="L151" s="156"/>
      <c r="M151" s="161"/>
      <c r="N151" s="162"/>
      <c r="O151" s="162"/>
      <c r="P151" s="162"/>
      <c r="Q151" s="162"/>
      <c r="R151" s="162"/>
      <c r="S151" s="162"/>
      <c r="T151" s="163"/>
      <c r="AT151" s="158" t="s">
        <v>160</v>
      </c>
      <c r="AU151" s="158" t="s">
        <v>83</v>
      </c>
      <c r="AV151" s="13" t="s">
        <v>83</v>
      </c>
      <c r="AW151" s="13" t="s">
        <v>29</v>
      </c>
      <c r="AX151" s="13" t="s">
        <v>81</v>
      </c>
      <c r="AY151" s="158" t="s">
        <v>152</v>
      </c>
    </row>
    <row r="152" spans="1:65" s="2" customFormat="1" ht="24.15" customHeight="1">
      <c r="A152" s="30"/>
      <c r="B152" s="142"/>
      <c r="C152" s="143" t="s">
        <v>166</v>
      </c>
      <c r="D152" s="143" t="s">
        <v>154</v>
      </c>
      <c r="E152" s="144" t="s">
        <v>210</v>
      </c>
      <c r="F152" s="145" t="s">
        <v>211</v>
      </c>
      <c r="G152" s="146" t="s">
        <v>178</v>
      </c>
      <c r="H152" s="147">
        <v>861.95500000000004</v>
      </c>
      <c r="I152" s="148"/>
      <c r="J152" s="148">
        <f>ROUND(I152*H152,2)</f>
        <v>0</v>
      </c>
      <c r="K152" s="149"/>
      <c r="L152" s="31"/>
      <c r="M152" s="150" t="s">
        <v>1</v>
      </c>
      <c r="N152" s="151" t="s">
        <v>38</v>
      </c>
      <c r="O152" s="152">
        <v>4.3999999999999997E-2</v>
      </c>
      <c r="P152" s="152">
        <f>O152*H152</f>
        <v>37.926020000000001</v>
      </c>
      <c r="Q152" s="152">
        <v>0</v>
      </c>
      <c r="R152" s="152">
        <f>Q152*H152</f>
        <v>0</v>
      </c>
      <c r="S152" s="152">
        <v>0</v>
      </c>
      <c r="T152" s="153">
        <f>S152*H152</f>
        <v>0</v>
      </c>
      <c r="U152" s="30"/>
      <c r="V152" s="30"/>
      <c r="W152" s="30"/>
      <c r="X152" s="30"/>
      <c r="Y152" s="30"/>
      <c r="Z152" s="30"/>
      <c r="AA152" s="30"/>
      <c r="AB152" s="30"/>
      <c r="AC152" s="30"/>
      <c r="AD152" s="30"/>
      <c r="AE152" s="30"/>
      <c r="AR152" s="154" t="s">
        <v>158</v>
      </c>
      <c r="AT152" s="154" t="s">
        <v>154</v>
      </c>
      <c r="AU152" s="154" t="s">
        <v>83</v>
      </c>
      <c r="AY152" s="18" t="s">
        <v>152</v>
      </c>
      <c r="BE152" s="155">
        <f>IF(N152="základní",J152,0)</f>
        <v>0</v>
      </c>
      <c r="BF152" s="155">
        <f>IF(N152="snížená",J152,0)</f>
        <v>0</v>
      </c>
      <c r="BG152" s="155">
        <f>IF(N152="zákl. přenesená",J152,0)</f>
        <v>0</v>
      </c>
      <c r="BH152" s="155">
        <f>IF(N152="sníž. přenesená",J152,0)</f>
        <v>0</v>
      </c>
      <c r="BI152" s="155">
        <f>IF(N152="nulová",J152,0)</f>
        <v>0</v>
      </c>
      <c r="BJ152" s="18" t="s">
        <v>81</v>
      </c>
      <c r="BK152" s="155">
        <f>ROUND(I152*H152,2)</f>
        <v>0</v>
      </c>
      <c r="BL152" s="18" t="s">
        <v>158</v>
      </c>
      <c r="BM152" s="154" t="s">
        <v>413</v>
      </c>
    </row>
    <row r="153" spans="1:65" s="14" customFormat="1">
      <c r="B153" s="164"/>
      <c r="D153" s="157" t="s">
        <v>160</v>
      </c>
      <c r="E153" s="165" t="s">
        <v>1</v>
      </c>
      <c r="F153" s="166" t="s">
        <v>414</v>
      </c>
      <c r="H153" s="165" t="s">
        <v>1</v>
      </c>
      <c r="L153" s="164"/>
      <c r="M153" s="167"/>
      <c r="N153" s="168"/>
      <c r="O153" s="168"/>
      <c r="P153" s="168"/>
      <c r="Q153" s="168"/>
      <c r="R153" s="168"/>
      <c r="S153" s="168"/>
      <c r="T153" s="169"/>
      <c r="AT153" s="165" t="s">
        <v>160</v>
      </c>
      <c r="AU153" s="165" t="s">
        <v>83</v>
      </c>
      <c r="AV153" s="14" t="s">
        <v>81</v>
      </c>
      <c r="AW153" s="14" t="s">
        <v>29</v>
      </c>
      <c r="AX153" s="14" t="s">
        <v>73</v>
      </c>
      <c r="AY153" s="165" t="s">
        <v>152</v>
      </c>
    </row>
    <row r="154" spans="1:65" s="13" customFormat="1">
      <c r="B154" s="156"/>
      <c r="D154" s="157" t="s">
        <v>160</v>
      </c>
      <c r="E154" s="158" t="s">
        <v>1</v>
      </c>
      <c r="F154" s="159" t="s">
        <v>415</v>
      </c>
      <c r="H154" s="160">
        <v>718.7</v>
      </c>
      <c r="L154" s="156"/>
      <c r="M154" s="161"/>
      <c r="N154" s="162"/>
      <c r="O154" s="162"/>
      <c r="P154" s="162"/>
      <c r="Q154" s="162"/>
      <c r="R154" s="162"/>
      <c r="S154" s="162"/>
      <c r="T154" s="163"/>
      <c r="AT154" s="158" t="s">
        <v>160</v>
      </c>
      <c r="AU154" s="158" t="s">
        <v>83</v>
      </c>
      <c r="AV154" s="13" t="s">
        <v>83</v>
      </c>
      <c r="AW154" s="13" t="s">
        <v>29</v>
      </c>
      <c r="AX154" s="13" t="s">
        <v>73</v>
      </c>
      <c r="AY154" s="158" t="s">
        <v>152</v>
      </c>
    </row>
    <row r="155" spans="1:65" s="13" customFormat="1">
      <c r="B155" s="156"/>
      <c r="D155" s="157" t="s">
        <v>160</v>
      </c>
      <c r="E155" s="158" t="s">
        <v>1</v>
      </c>
      <c r="F155" s="159" t="s">
        <v>416</v>
      </c>
      <c r="H155" s="160">
        <v>19.972999999999999</v>
      </c>
      <c r="L155" s="156"/>
      <c r="M155" s="161"/>
      <c r="N155" s="162"/>
      <c r="O155" s="162"/>
      <c r="P155" s="162"/>
      <c r="Q155" s="162"/>
      <c r="R155" s="162"/>
      <c r="S155" s="162"/>
      <c r="T155" s="163"/>
      <c r="AT155" s="158" t="s">
        <v>160</v>
      </c>
      <c r="AU155" s="158" t="s">
        <v>83</v>
      </c>
      <c r="AV155" s="13" t="s">
        <v>83</v>
      </c>
      <c r="AW155" s="13" t="s">
        <v>29</v>
      </c>
      <c r="AX155" s="13" t="s">
        <v>73</v>
      </c>
      <c r="AY155" s="158" t="s">
        <v>152</v>
      </c>
    </row>
    <row r="156" spans="1:65" s="13" customFormat="1">
      <c r="B156" s="156"/>
      <c r="D156" s="157" t="s">
        <v>160</v>
      </c>
      <c r="E156" s="158" t="s">
        <v>1</v>
      </c>
      <c r="F156" s="159" t="s">
        <v>417</v>
      </c>
      <c r="H156" s="160">
        <v>4.58</v>
      </c>
      <c r="L156" s="156"/>
      <c r="M156" s="161"/>
      <c r="N156" s="162"/>
      <c r="O156" s="162"/>
      <c r="P156" s="162"/>
      <c r="Q156" s="162"/>
      <c r="R156" s="162"/>
      <c r="S156" s="162"/>
      <c r="T156" s="163"/>
      <c r="AT156" s="158" t="s">
        <v>160</v>
      </c>
      <c r="AU156" s="158" t="s">
        <v>83</v>
      </c>
      <c r="AV156" s="13" t="s">
        <v>83</v>
      </c>
      <c r="AW156" s="13" t="s">
        <v>29</v>
      </c>
      <c r="AX156" s="13" t="s">
        <v>73</v>
      </c>
      <c r="AY156" s="158" t="s">
        <v>152</v>
      </c>
    </row>
    <row r="157" spans="1:65" s="13" customFormat="1">
      <c r="B157" s="156"/>
      <c r="D157" s="157" t="s">
        <v>160</v>
      </c>
      <c r="E157" s="158" t="s">
        <v>1</v>
      </c>
      <c r="F157" s="159" t="s">
        <v>418</v>
      </c>
      <c r="H157" s="160">
        <v>10.099</v>
      </c>
      <c r="L157" s="156"/>
      <c r="M157" s="161"/>
      <c r="N157" s="162"/>
      <c r="O157" s="162"/>
      <c r="P157" s="162"/>
      <c r="Q157" s="162"/>
      <c r="R157" s="162"/>
      <c r="S157" s="162"/>
      <c r="T157" s="163"/>
      <c r="AT157" s="158" t="s">
        <v>160</v>
      </c>
      <c r="AU157" s="158" t="s">
        <v>83</v>
      </c>
      <c r="AV157" s="13" t="s">
        <v>83</v>
      </c>
      <c r="AW157" s="13" t="s">
        <v>29</v>
      </c>
      <c r="AX157" s="13" t="s">
        <v>73</v>
      </c>
      <c r="AY157" s="158" t="s">
        <v>152</v>
      </c>
    </row>
    <row r="158" spans="1:65" s="13" customFormat="1">
      <c r="B158" s="156"/>
      <c r="D158" s="157" t="s">
        <v>160</v>
      </c>
      <c r="E158" s="158" t="s">
        <v>1</v>
      </c>
      <c r="F158" s="159" t="s">
        <v>419</v>
      </c>
      <c r="H158" s="160">
        <v>2.5920000000000001</v>
      </c>
      <c r="L158" s="156"/>
      <c r="M158" s="161"/>
      <c r="N158" s="162"/>
      <c r="O158" s="162"/>
      <c r="P158" s="162"/>
      <c r="Q158" s="162"/>
      <c r="R158" s="162"/>
      <c r="S158" s="162"/>
      <c r="T158" s="163"/>
      <c r="AT158" s="158" t="s">
        <v>160</v>
      </c>
      <c r="AU158" s="158" t="s">
        <v>83</v>
      </c>
      <c r="AV158" s="13" t="s">
        <v>83</v>
      </c>
      <c r="AW158" s="13" t="s">
        <v>29</v>
      </c>
      <c r="AX158" s="13" t="s">
        <v>73</v>
      </c>
      <c r="AY158" s="158" t="s">
        <v>152</v>
      </c>
    </row>
    <row r="159" spans="1:65" s="13" customFormat="1">
      <c r="B159" s="156"/>
      <c r="D159" s="157" t="s">
        <v>160</v>
      </c>
      <c r="E159" s="158" t="s">
        <v>1</v>
      </c>
      <c r="F159" s="159" t="s">
        <v>420</v>
      </c>
      <c r="H159" s="160">
        <v>3.7050000000000001</v>
      </c>
      <c r="L159" s="156"/>
      <c r="M159" s="161"/>
      <c r="N159" s="162"/>
      <c r="O159" s="162"/>
      <c r="P159" s="162"/>
      <c r="Q159" s="162"/>
      <c r="R159" s="162"/>
      <c r="S159" s="162"/>
      <c r="T159" s="163"/>
      <c r="AT159" s="158" t="s">
        <v>160</v>
      </c>
      <c r="AU159" s="158" t="s">
        <v>83</v>
      </c>
      <c r="AV159" s="13" t="s">
        <v>83</v>
      </c>
      <c r="AW159" s="13" t="s">
        <v>29</v>
      </c>
      <c r="AX159" s="13" t="s">
        <v>73</v>
      </c>
      <c r="AY159" s="158" t="s">
        <v>152</v>
      </c>
    </row>
    <row r="160" spans="1:65" s="14" customFormat="1">
      <c r="B160" s="164"/>
      <c r="D160" s="157" t="s">
        <v>160</v>
      </c>
      <c r="E160" s="165" t="s">
        <v>1</v>
      </c>
      <c r="F160" s="166" t="s">
        <v>421</v>
      </c>
      <c r="H160" s="165" t="s">
        <v>1</v>
      </c>
      <c r="L160" s="164"/>
      <c r="M160" s="167"/>
      <c r="N160" s="168"/>
      <c r="O160" s="168"/>
      <c r="P160" s="168"/>
      <c r="Q160" s="168"/>
      <c r="R160" s="168"/>
      <c r="S160" s="168"/>
      <c r="T160" s="169"/>
      <c r="AT160" s="165" t="s">
        <v>160</v>
      </c>
      <c r="AU160" s="165" t="s">
        <v>83</v>
      </c>
      <c r="AV160" s="14" t="s">
        <v>81</v>
      </c>
      <c r="AW160" s="14" t="s">
        <v>29</v>
      </c>
      <c r="AX160" s="14" t="s">
        <v>73</v>
      </c>
      <c r="AY160" s="165" t="s">
        <v>152</v>
      </c>
    </row>
    <row r="161" spans="1:65" s="13" customFormat="1">
      <c r="B161" s="156"/>
      <c r="D161" s="157" t="s">
        <v>160</v>
      </c>
      <c r="E161" s="158" t="s">
        <v>1</v>
      </c>
      <c r="F161" s="159" t="s">
        <v>422</v>
      </c>
      <c r="H161" s="160">
        <v>102.306</v>
      </c>
      <c r="L161" s="156"/>
      <c r="M161" s="161"/>
      <c r="N161" s="162"/>
      <c r="O161" s="162"/>
      <c r="P161" s="162"/>
      <c r="Q161" s="162"/>
      <c r="R161" s="162"/>
      <c r="S161" s="162"/>
      <c r="T161" s="163"/>
      <c r="AT161" s="158" t="s">
        <v>160</v>
      </c>
      <c r="AU161" s="158" t="s">
        <v>83</v>
      </c>
      <c r="AV161" s="13" t="s">
        <v>83</v>
      </c>
      <c r="AW161" s="13" t="s">
        <v>29</v>
      </c>
      <c r="AX161" s="13" t="s">
        <v>73</v>
      </c>
      <c r="AY161" s="158" t="s">
        <v>152</v>
      </c>
    </row>
    <row r="162" spans="1:65" s="16" customFormat="1">
      <c r="B162" s="177"/>
      <c r="D162" s="157" t="s">
        <v>160</v>
      </c>
      <c r="E162" s="178" t="s">
        <v>1</v>
      </c>
      <c r="F162" s="179" t="s">
        <v>203</v>
      </c>
      <c r="H162" s="180">
        <v>861.95500000000015</v>
      </c>
      <c r="L162" s="177"/>
      <c r="M162" s="181"/>
      <c r="N162" s="182"/>
      <c r="O162" s="182"/>
      <c r="P162" s="182"/>
      <c r="Q162" s="182"/>
      <c r="R162" s="182"/>
      <c r="S162" s="182"/>
      <c r="T162" s="183"/>
      <c r="AT162" s="178" t="s">
        <v>160</v>
      </c>
      <c r="AU162" s="178" t="s">
        <v>83</v>
      </c>
      <c r="AV162" s="16" t="s">
        <v>158</v>
      </c>
      <c r="AW162" s="16" t="s">
        <v>29</v>
      </c>
      <c r="AX162" s="16" t="s">
        <v>81</v>
      </c>
      <c r="AY162" s="178" t="s">
        <v>152</v>
      </c>
    </row>
    <row r="163" spans="1:65" s="2" customFormat="1" ht="24.15" customHeight="1">
      <c r="A163" s="30"/>
      <c r="B163" s="142"/>
      <c r="C163" s="143" t="s">
        <v>158</v>
      </c>
      <c r="D163" s="143" t="s">
        <v>154</v>
      </c>
      <c r="E163" s="144" t="s">
        <v>423</v>
      </c>
      <c r="F163" s="145" t="s">
        <v>424</v>
      </c>
      <c r="G163" s="146" t="s">
        <v>178</v>
      </c>
      <c r="H163" s="147">
        <v>810.80200000000002</v>
      </c>
      <c r="I163" s="148"/>
      <c r="J163" s="148">
        <f>ROUND(I163*H163,2)</f>
        <v>0</v>
      </c>
      <c r="K163" s="149"/>
      <c r="L163" s="31"/>
      <c r="M163" s="150" t="s">
        <v>1</v>
      </c>
      <c r="N163" s="151" t="s">
        <v>38</v>
      </c>
      <c r="O163" s="152">
        <v>7.1999999999999995E-2</v>
      </c>
      <c r="P163" s="152">
        <f>O163*H163</f>
        <v>58.377744</v>
      </c>
      <c r="Q163" s="152">
        <v>0</v>
      </c>
      <c r="R163" s="152">
        <f>Q163*H163</f>
        <v>0</v>
      </c>
      <c r="S163" s="152">
        <v>0</v>
      </c>
      <c r="T163" s="153">
        <f>S163*H163</f>
        <v>0</v>
      </c>
      <c r="U163" s="30"/>
      <c r="V163" s="30"/>
      <c r="W163" s="30"/>
      <c r="X163" s="30"/>
      <c r="Y163" s="30"/>
      <c r="Z163" s="30"/>
      <c r="AA163" s="30"/>
      <c r="AB163" s="30"/>
      <c r="AC163" s="30"/>
      <c r="AD163" s="30"/>
      <c r="AE163" s="30"/>
      <c r="AR163" s="154" t="s">
        <v>158</v>
      </c>
      <c r="AT163" s="154" t="s">
        <v>154</v>
      </c>
      <c r="AU163" s="154" t="s">
        <v>83</v>
      </c>
      <c r="AY163" s="18" t="s">
        <v>152</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158</v>
      </c>
      <c r="BM163" s="154" t="s">
        <v>425</v>
      </c>
    </row>
    <row r="164" spans="1:65" s="14" customFormat="1">
      <c r="B164" s="164"/>
      <c r="D164" s="157" t="s">
        <v>160</v>
      </c>
      <c r="E164" s="165" t="s">
        <v>1</v>
      </c>
      <c r="F164" s="166" t="s">
        <v>414</v>
      </c>
      <c r="H164" s="165" t="s">
        <v>1</v>
      </c>
      <c r="L164" s="164"/>
      <c r="M164" s="167"/>
      <c r="N164" s="168"/>
      <c r="O164" s="168"/>
      <c r="P164" s="168"/>
      <c r="Q164" s="168"/>
      <c r="R164" s="168"/>
      <c r="S164" s="168"/>
      <c r="T164" s="169"/>
      <c r="AT164" s="165" t="s">
        <v>160</v>
      </c>
      <c r="AU164" s="165" t="s">
        <v>83</v>
      </c>
      <c r="AV164" s="14" t="s">
        <v>81</v>
      </c>
      <c r="AW164" s="14" t="s">
        <v>29</v>
      </c>
      <c r="AX164" s="14" t="s">
        <v>73</v>
      </c>
      <c r="AY164" s="165" t="s">
        <v>152</v>
      </c>
    </row>
    <row r="165" spans="1:65" s="13" customFormat="1">
      <c r="B165" s="156"/>
      <c r="D165" s="157" t="s">
        <v>160</v>
      </c>
      <c r="E165" s="158" t="s">
        <v>1</v>
      </c>
      <c r="F165" s="159" t="s">
        <v>415</v>
      </c>
      <c r="H165" s="160">
        <v>718.7</v>
      </c>
      <c r="L165" s="156"/>
      <c r="M165" s="161"/>
      <c r="N165" s="162"/>
      <c r="O165" s="162"/>
      <c r="P165" s="162"/>
      <c r="Q165" s="162"/>
      <c r="R165" s="162"/>
      <c r="S165" s="162"/>
      <c r="T165" s="163"/>
      <c r="AT165" s="158" t="s">
        <v>160</v>
      </c>
      <c r="AU165" s="158" t="s">
        <v>83</v>
      </c>
      <c r="AV165" s="13" t="s">
        <v>83</v>
      </c>
      <c r="AW165" s="13" t="s">
        <v>29</v>
      </c>
      <c r="AX165" s="13" t="s">
        <v>73</v>
      </c>
      <c r="AY165" s="158" t="s">
        <v>152</v>
      </c>
    </row>
    <row r="166" spans="1:65" s="13" customFormat="1">
      <c r="B166" s="156"/>
      <c r="D166" s="157" t="s">
        <v>160</v>
      </c>
      <c r="E166" s="158" t="s">
        <v>1</v>
      </c>
      <c r="F166" s="159" t="s">
        <v>416</v>
      </c>
      <c r="H166" s="160">
        <v>19.972999999999999</v>
      </c>
      <c r="L166" s="156"/>
      <c r="M166" s="161"/>
      <c r="N166" s="162"/>
      <c r="O166" s="162"/>
      <c r="P166" s="162"/>
      <c r="Q166" s="162"/>
      <c r="R166" s="162"/>
      <c r="S166" s="162"/>
      <c r="T166" s="163"/>
      <c r="AT166" s="158" t="s">
        <v>160</v>
      </c>
      <c r="AU166" s="158" t="s">
        <v>83</v>
      </c>
      <c r="AV166" s="13" t="s">
        <v>83</v>
      </c>
      <c r="AW166" s="13" t="s">
        <v>29</v>
      </c>
      <c r="AX166" s="13" t="s">
        <v>73</v>
      </c>
      <c r="AY166" s="158" t="s">
        <v>152</v>
      </c>
    </row>
    <row r="167" spans="1:65" s="13" customFormat="1">
      <c r="B167" s="156"/>
      <c r="D167" s="157" t="s">
        <v>160</v>
      </c>
      <c r="E167" s="158" t="s">
        <v>1</v>
      </c>
      <c r="F167" s="159" t="s">
        <v>417</v>
      </c>
      <c r="H167" s="160">
        <v>4.58</v>
      </c>
      <c r="L167" s="156"/>
      <c r="M167" s="161"/>
      <c r="N167" s="162"/>
      <c r="O167" s="162"/>
      <c r="P167" s="162"/>
      <c r="Q167" s="162"/>
      <c r="R167" s="162"/>
      <c r="S167" s="162"/>
      <c r="T167" s="163"/>
      <c r="AT167" s="158" t="s">
        <v>160</v>
      </c>
      <c r="AU167" s="158" t="s">
        <v>83</v>
      </c>
      <c r="AV167" s="13" t="s">
        <v>83</v>
      </c>
      <c r="AW167" s="13" t="s">
        <v>29</v>
      </c>
      <c r="AX167" s="13" t="s">
        <v>73</v>
      </c>
      <c r="AY167" s="158" t="s">
        <v>152</v>
      </c>
    </row>
    <row r="168" spans="1:65" s="13" customFormat="1">
      <c r="B168" s="156"/>
      <c r="D168" s="157" t="s">
        <v>160</v>
      </c>
      <c r="E168" s="158" t="s">
        <v>1</v>
      </c>
      <c r="F168" s="159" t="s">
        <v>418</v>
      </c>
      <c r="H168" s="160">
        <v>10.099</v>
      </c>
      <c r="L168" s="156"/>
      <c r="M168" s="161"/>
      <c r="N168" s="162"/>
      <c r="O168" s="162"/>
      <c r="P168" s="162"/>
      <c r="Q168" s="162"/>
      <c r="R168" s="162"/>
      <c r="S168" s="162"/>
      <c r="T168" s="163"/>
      <c r="AT168" s="158" t="s">
        <v>160</v>
      </c>
      <c r="AU168" s="158" t="s">
        <v>83</v>
      </c>
      <c r="AV168" s="13" t="s">
        <v>83</v>
      </c>
      <c r="AW168" s="13" t="s">
        <v>29</v>
      </c>
      <c r="AX168" s="13" t="s">
        <v>73</v>
      </c>
      <c r="AY168" s="158" t="s">
        <v>152</v>
      </c>
    </row>
    <row r="169" spans="1:65" s="13" customFormat="1">
      <c r="B169" s="156"/>
      <c r="D169" s="157" t="s">
        <v>160</v>
      </c>
      <c r="E169" s="158" t="s">
        <v>1</v>
      </c>
      <c r="F169" s="159" t="s">
        <v>419</v>
      </c>
      <c r="H169" s="160">
        <v>2.5920000000000001</v>
      </c>
      <c r="L169" s="156"/>
      <c r="M169" s="161"/>
      <c r="N169" s="162"/>
      <c r="O169" s="162"/>
      <c r="P169" s="162"/>
      <c r="Q169" s="162"/>
      <c r="R169" s="162"/>
      <c r="S169" s="162"/>
      <c r="T169" s="163"/>
      <c r="AT169" s="158" t="s">
        <v>160</v>
      </c>
      <c r="AU169" s="158" t="s">
        <v>83</v>
      </c>
      <c r="AV169" s="13" t="s">
        <v>83</v>
      </c>
      <c r="AW169" s="13" t="s">
        <v>29</v>
      </c>
      <c r="AX169" s="13" t="s">
        <v>73</v>
      </c>
      <c r="AY169" s="158" t="s">
        <v>152</v>
      </c>
    </row>
    <row r="170" spans="1:65" s="13" customFormat="1">
      <c r="B170" s="156"/>
      <c r="D170" s="157" t="s">
        <v>160</v>
      </c>
      <c r="E170" s="158" t="s">
        <v>1</v>
      </c>
      <c r="F170" s="159" t="s">
        <v>420</v>
      </c>
      <c r="H170" s="160">
        <v>3.7050000000000001</v>
      </c>
      <c r="L170" s="156"/>
      <c r="M170" s="161"/>
      <c r="N170" s="162"/>
      <c r="O170" s="162"/>
      <c r="P170" s="162"/>
      <c r="Q170" s="162"/>
      <c r="R170" s="162"/>
      <c r="S170" s="162"/>
      <c r="T170" s="163"/>
      <c r="AT170" s="158" t="s">
        <v>160</v>
      </c>
      <c r="AU170" s="158" t="s">
        <v>83</v>
      </c>
      <c r="AV170" s="13" t="s">
        <v>83</v>
      </c>
      <c r="AW170" s="13" t="s">
        <v>29</v>
      </c>
      <c r="AX170" s="13" t="s">
        <v>73</v>
      </c>
      <c r="AY170" s="158" t="s">
        <v>152</v>
      </c>
    </row>
    <row r="171" spans="1:65" s="14" customFormat="1">
      <c r="B171" s="164"/>
      <c r="D171" s="157" t="s">
        <v>160</v>
      </c>
      <c r="E171" s="165" t="s">
        <v>1</v>
      </c>
      <c r="F171" s="166" t="s">
        <v>421</v>
      </c>
      <c r="H171" s="165" t="s">
        <v>1</v>
      </c>
      <c r="L171" s="164"/>
      <c r="M171" s="167"/>
      <c r="N171" s="168"/>
      <c r="O171" s="168"/>
      <c r="P171" s="168"/>
      <c r="Q171" s="168"/>
      <c r="R171" s="168"/>
      <c r="S171" s="168"/>
      <c r="T171" s="169"/>
      <c r="AT171" s="165" t="s">
        <v>160</v>
      </c>
      <c r="AU171" s="165" t="s">
        <v>83</v>
      </c>
      <c r="AV171" s="14" t="s">
        <v>81</v>
      </c>
      <c r="AW171" s="14" t="s">
        <v>29</v>
      </c>
      <c r="AX171" s="14" t="s">
        <v>73</v>
      </c>
      <c r="AY171" s="165" t="s">
        <v>152</v>
      </c>
    </row>
    <row r="172" spans="1:65" s="13" customFormat="1">
      <c r="B172" s="156"/>
      <c r="D172" s="157" t="s">
        <v>160</v>
      </c>
      <c r="E172" s="158" t="s">
        <v>1</v>
      </c>
      <c r="F172" s="159" t="s">
        <v>426</v>
      </c>
      <c r="H172" s="160">
        <v>51.152999999999999</v>
      </c>
      <c r="L172" s="156"/>
      <c r="M172" s="161"/>
      <c r="N172" s="162"/>
      <c r="O172" s="162"/>
      <c r="P172" s="162"/>
      <c r="Q172" s="162"/>
      <c r="R172" s="162"/>
      <c r="S172" s="162"/>
      <c r="T172" s="163"/>
      <c r="AT172" s="158" t="s">
        <v>160</v>
      </c>
      <c r="AU172" s="158" t="s">
        <v>83</v>
      </c>
      <c r="AV172" s="13" t="s">
        <v>83</v>
      </c>
      <c r="AW172" s="13" t="s">
        <v>29</v>
      </c>
      <c r="AX172" s="13" t="s">
        <v>73</v>
      </c>
      <c r="AY172" s="158" t="s">
        <v>152</v>
      </c>
    </row>
    <row r="173" spans="1:65" s="16" customFormat="1">
      <c r="B173" s="177"/>
      <c r="D173" s="157" t="s">
        <v>160</v>
      </c>
      <c r="E173" s="178" t="s">
        <v>1</v>
      </c>
      <c r="F173" s="179" t="s">
        <v>203</v>
      </c>
      <c r="H173" s="180">
        <v>810.80200000000013</v>
      </c>
      <c r="L173" s="177"/>
      <c r="M173" s="181"/>
      <c r="N173" s="182"/>
      <c r="O173" s="182"/>
      <c r="P173" s="182"/>
      <c r="Q173" s="182"/>
      <c r="R173" s="182"/>
      <c r="S173" s="182"/>
      <c r="T173" s="183"/>
      <c r="AT173" s="178" t="s">
        <v>160</v>
      </c>
      <c r="AU173" s="178" t="s">
        <v>83</v>
      </c>
      <c r="AV173" s="16" t="s">
        <v>158</v>
      </c>
      <c r="AW173" s="16" t="s">
        <v>29</v>
      </c>
      <c r="AX173" s="16" t="s">
        <v>81</v>
      </c>
      <c r="AY173" s="178" t="s">
        <v>152</v>
      </c>
    </row>
    <row r="174" spans="1:65" s="2" customFormat="1" ht="24.15" customHeight="1">
      <c r="A174" s="30"/>
      <c r="B174" s="142"/>
      <c r="C174" s="143" t="s">
        <v>175</v>
      </c>
      <c r="D174" s="143" t="s">
        <v>154</v>
      </c>
      <c r="E174" s="144" t="s">
        <v>427</v>
      </c>
      <c r="F174" s="145" t="s">
        <v>428</v>
      </c>
      <c r="G174" s="146" t="s">
        <v>157</v>
      </c>
      <c r="H174" s="147">
        <v>1627</v>
      </c>
      <c r="I174" s="148"/>
      <c r="J174" s="148">
        <f>ROUND(I174*H174,2)</f>
        <v>0</v>
      </c>
      <c r="K174" s="149"/>
      <c r="L174" s="31"/>
      <c r="M174" s="150" t="s">
        <v>1</v>
      </c>
      <c r="N174" s="151" t="s">
        <v>38</v>
      </c>
      <c r="O174" s="152">
        <v>2.3E-2</v>
      </c>
      <c r="P174" s="152">
        <f>O174*H174</f>
        <v>37.420999999999999</v>
      </c>
      <c r="Q174" s="152">
        <v>0</v>
      </c>
      <c r="R174" s="152">
        <f>Q174*H174</f>
        <v>0</v>
      </c>
      <c r="S174" s="152">
        <v>0</v>
      </c>
      <c r="T174" s="153">
        <f>S174*H174</f>
        <v>0</v>
      </c>
      <c r="U174" s="30"/>
      <c r="V174" s="30"/>
      <c r="W174" s="30"/>
      <c r="X174" s="30"/>
      <c r="Y174" s="30"/>
      <c r="Z174" s="30"/>
      <c r="AA174" s="30"/>
      <c r="AB174" s="30"/>
      <c r="AC174" s="30"/>
      <c r="AD174" s="30"/>
      <c r="AE174" s="30"/>
      <c r="AR174" s="154" t="s">
        <v>158</v>
      </c>
      <c r="AT174" s="154" t="s">
        <v>154</v>
      </c>
      <c r="AU174" s="154" t="s">
        <v>83</v>
      </c>
      <c r="AY174" s="18" t="s">
        <v>152</v>
      </c>
      <c r="BE174" s="155">
        <f>IF(N174="základní",J174,0)</f>
        <v>0</v>
      </c>
      <c r="BF174" s="155">
        <f>IF(N174="snížená",J174,0)</f>
        <v>0</v>
      </c>
      <c r="BG174" s="155">
        <f>IF(N174="zákl. přenesená",J174,0)</f>
        <v>0</v>
      </c>
      <c r="BH174" s="155">
        <f>IF(N174="sníž. přenesená",J174,0)</f>
        <v>0</v>
      </c>
      <c r="BI174" s="155">
        <f>IF(N174="nulová",J174,0)</f>
        <v>0</v>
      </c>
      <c r="BJ174" s="18" t="s">
        <v>81</v>
      </c>
      <c r="BK174" s="155">
        <f>ROUND(I174*H174,2)</f>
        <v>0</v>
      </c>
      <c r="BL174" s="18" t="s">
        <v>158</v>
      </c>
      <c r="BM174" s="154" t="s">
        <v>429</v>
      </c>
    </row>
    <row r="175" spans="1:65" s="13" customFormat="1">
      <c r="B175" s="156"/>
      <c r="D175" s="157" t="s">
        <v>160</v>
      </c>
      <c r="E175" s="158" t="s">
        <v>1</v>
      </c>
      <c r="F175" s="159" t="s">
        <v>430</v>
      </c>
      <c r="H175" s="160">
        <v>1627</v>
      </c>
      <c r="L175" s="156"/>
      <c r="M175" s="161"/>
      <c r="N175" s="162"/>
      <c r="O175" s="162"/>
      <c r="P175" s="162"/>
      <c r="Q175" s="162"/>
      <c r="R175" s="162"/>
      <c r="S175" s="162"/>
      <c r="T175" s="163"/>
      <c r="AT175" s="158" t="s">
        <v>160</v>
      </c>
      <c r="AU175" s="158" t="s">
        <v>83</v>
      </c>
      <c r="AV175" s="13" t="s">
        <v>83</v>
      </c>
      <c r="AW175" s="13" t="s">
        <v>29</v>
      </c>
      <c r="AX175" s="13" t="s">
        <v>81</v>
      </c>
      <c r="AY175" s="158" t="s">
        <v>152</v>
      </c>
    </row>
    <row r="176" spans="1:65" s="2" customFormat="1" ht="14.4" customHeight="1">
      <c r="A176" s="30"/>
      <c r="B176" s="142"/>
      <c r="C176" s="143" t="s">
        <v>204</v>
      </c>
      <c r="D176" s="143" t="s">
        <v>154</v>
      </c>
      <c r="E176" s="144" t="s">
        <v>216</v>
      </c>
      <c r="F176" s="145" t="s">
        <v>217</v>
      </c>
      <c r="G176" s="146" t="s">
        <v>178</v>
      </c>
      <c r="H176" s="147">
        <v>2.6280000000000001</v>
      </c>
      <c r="I176" s="148"/>
      <c r="J176" s="148">
        <f>ROUND(I176*H176,2)</f>
        <v>0</v>
      </c>
      <c r="K176" s="149"/>
      <c r="L176" s="31"/>
      <c r="M176" s="150" t="s">
        <v>1</v>
      </c>
      <c r="N176" s="151" t="s">
        <v>38</v>
      </c>
      <c r="O176" s="152">
        <v>8.9999999999999993E-3</v>
      </c>
      <c r="P176" s="152">
        <f>O176*H176</f>
        <v>2.3651999999999999E-2</v>
      </c>
      <c r="Q176" s="152">
        <v>0</v>
      </c>
      <c r="R176" s="152">
        <f>Q176*H176</f>
        <v>0</v>
      </c>
      <c r="S176" s="152">
        <v>0</v>
      </c>
      <c r="T176" s="153">
        <f>S176*H176</f>
        <v>0</v>
      </c>
      <c r="U176" s="30"/>
      <c r="V176" s="30"/>
      <c r="W176" s="30"/>
      <c r="X176" s="30"/>
      <c r="Y176" s="30"/>
      <c r="Z176" s="30"/>
      <c r="AA176" s="30"/>
      <c r="AB176" s="30"/>
      <c r="AC176" s="30"/>
      <c r="AD176" s="30"/>
      <c r="AE176" s="30"/>
      <c r="AR176" s="154" t="s">
        <v>158</v>
      </c>
      <c r="AT176" s="154" t="s">
        <v>154</v>
      </c>
      <c r="AU176" s="154" t="s">
        <v>83</v>
      </c>
      <c r="AY176" s="18" t="s">
        <v>152</v>
      </c>
      <c r="BE176" s="155">
        <f>IF(N176="základní",J176,0)</f>
        <v>0</v>
      </c>
      <c r="BF176" s="155">
        <f>IF(N176="snížená",J176,0)</f>
        <v>0</v>
      </c>
      <c r="BG176" s="155">
        <f>IF(N176="zákl. přenesená",J176,0)</f>
        <v>0</v>
      </c>
      <c r="BH176" s="155">
        <f>IF(N176="sníž. přenesená",J176,0)</f>
        <v>0</v>
      </c>
      <c r="BI176" s="155">
        <f>IF(N176="nulová",J176,0)</f>
        <v>0</v>
      </c>
      <c r="BJ176" s="18" t="s">
        <v>81</v>
      </c>
      <c r="BK176" s="155">
        <f>ROUND(I176*H176,2)</f>
        <v>0</v>
      </c>
      <c r="BL176" s="18" t="s">
        <v>158</v>
      </c>
      <c r="BM176" s="154" t="s">
        <v>431</v>
      </c>
    </row>
    <row r="177" spans="1:65" s="2" customFormat="1" ht="14.4" customHeight="1">
      <c r="A177" s="30"/>
      <c r="B177" s="142"/>
      <c r="C177" s="143" t="s">
        <v>209</v>
      </c>
      <c r="D177" s="143" t="s">
        <v>154</v>
      </c>
      <c r="E177" s="144" t="s">
        <v>432</v>
      </c>
      <c r="F177" s="145" t="s">
        <v>433</v>
      </c>
      <c r="G177" s="146" t="s">
        <v>178</v>
      </c>
      <c r="H177" s="147">
        <v>1009.75</v>
      </c>
      <c r="I177" s="148"/>
      <c r="J177" s="148">
        <f>ROUND(I177*H177,2)</f>
        <v>0</v>
      </c>
      <c r="K177" s="149"/>
      <c r="L177" s="31"/>
      <c r="M177" s="150" t="s">
        <v>1</v>
      </c>
      <c r="N177" s="151" t="s">
        <v>38</v>
      </c>
      <c r="O177" s="152">
        <v>0.32800000000000001</v>
      </c>
      <c r="P177" s="152">
        <f>O177*H177</f>
        <v>331.19800000000004</v>
      </c>
      <c r="Q177" s="152">
        <v>0</v>
      </c>
      <c r="R177" s="152">
        <f>Q177*H177</f>
        <v>0</v>
      </c>
      <c r="S177" s="152">
        <v>0</v>
      </c>
      <c r="T177" s="153">
        <f>S177*H177</f>
        <v>0</v>
      </c>
      <c r="U177" s="30"/>
      <c r="V177" s="30"/>
      <c r="W177" s="30"/>
      <c r="X177" s="30"/>
      <c r="Y177" s="30"/>
      <c r="Z177" s="30"/>
      <c r="AA177" s="30"/>
      <c r="AB177" s="30"/>
      <c r="AC177" s="30"/>
      <c r="AD177" s="30"/>
      <c r="AE177" s="30"/>
      <c r="AR177" s="154" t="s">
        <v>158</v>
      </c>
      <c r="AT177" s="154" t="s">
        <v>154</v>
      </c>
      <c r="AU177" s="154" t="s">
        <v>83</v>
      </c>
      <c r="AY177" s="18" t="s">
        <v>152</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158</v>
      </c>
      <c r="BM177" s="154" t="s">
        <v>434</v>
      </c>
    </row>
    <row r="178" spans="1:65" s="13" customFormat="1">
      <c r="B178" s="156"/>
      <c r="D178" s="157" t="s">
        <v>160</v>
      </c>
      <c r="E178" s="158" t="s">
        <v>1</v>
      </c>
      <c r="F178" s="159" t="s">
        <v>435</v>
      </c>
      <c r="H178" s="160">
        <v>27.75</v>
      </c>
      <c r="L178" s="156"/>
      <c r="M178" s="161"/>
      <c r="N178" s="162"/>
      <c r="O178" s="162"/>
      <c r="P178" s="162"/>
      <c r="Q178" s="162"/>
      <c r="R178" s="162"/>
      <c r="S178" s="162"/>
      <c r="T178" s="163"/>
      <c r="AT178" s="158" t="s">
        <v>160</v>
      </c>
      <c r="AU178" s="158" t="s">
        <v>83</v>
      </c>
      <c r="AV178" s="13" t="s">
        <v>83</v>
      </c>
      <c r="AW178" s="13" t="s">
        <v>29</v>
      </c>
      <c r="AX178" s="13" t="s">
        <v>73</v>
      </c>
      <c r="AY178" s="158" t="s">
        <v>152</v>
      </c>
    </row>
    <row r="179" spans="1:65" s="13" customFormat="1">
      <c r="B179" s="156"/>
      <c r="D179" s="157" t="s">
        <v>160</v>
      </c>
      <c r="E179" s="158" t="s">
        <v>1</v>
      </c>
      <c r="F179" s="159" t="s">
        <v>436</v>
      </c>
      <c r="H179" s="160">
        <v>102</v>
      </c>
      <c r="L179" s="156"/>
      <c r="M179" s="161"/>
      <c r="N179" s="162"/>
      <c r="O179" s="162"/>
      <c r="P179" s="162"/>
      <c r="Q179" s="162"/>
      <c r="R179" s="162"/>
      <c r="S179" s="162"/>
      <c r="T179" s="163"/>
      <c r="AT179" s="158" t="s">
        <v>160</v>
      </c>
      <c r="AU179" s="158" t="s">
        <v>83</v>
      </c>
      <c r="AV179" s="13" t="s">
        <v>83</v>
      </c>
      <c r="AW179" s="13" t="s">
        <v>29</v>
      </c>
      <c r="AX179" s="13" t="s">
        <v>73</v>
      </c>
      <c r="AY179" s="158" t="s">
        <v>152</v>
      </c>
    </row>
    <row r="180" spans="1:65" s="13" customFormat="1">
      <c r="B180" s="156"/>
      <c r="D180" s="157" t="s">
        <v>160</v>
      </c>
      <c r="E180" s="158" t="s">
        <v>1</v>
      </c>
      <c r="F180" s="159" t="s">
        <v>437</v>
      </c>
      <c r="H180" s="160">
        <v>166.8</v>
      </c>
      <c r="L180" s="156"/>
      <c r="M180" s="161"/>
      <c r="N180" s="162"/>
      <c r="O180" s="162"/>
      <c r="P180" s="162"/>
      <c r="Q180" s="162"/>
      <c r="R180" s="162"/>
      <c r="S180" s="162"/>
      <c r="T180" s="163"/>
      <c r="AT180" s="158" t="s">
        <v>160</v>
      </c>
      <c r="AU180" s="158" t="s">
        <v>83</v>
      </c>
      <c r="AV180" s="13" t="s">
        <v>83</v>
      </c>
      <c r="AW180" s="13" t="s">
        <v>29</v>
      </c>
      <c r="AX180" s="13" t="s">
        <v>73</v>
      </c>
      <c r="AY180" s="158" t="s">
        <v>152</v>
      </c>
    </row>
    <row r="181" spans="1:65" s="13" customFormat="1">
      <c r="B181" s="156"/>
      <c r="D181" s="157" t="s">
        <v>160</v>
      </c>
      <c r="E181" s="158" t="s">
        <v>1</v>
      </c>
      <c r="F181" s="159" t="s">
        <v>438</v>
      </c>
      <c r="H181" s="160">
        <v>37</v>
      </c>
      <c r="L181" s="156"/>
      <c r="M181" s="161"/>
      <c r="N181" s="162"/>
      <c r="O181" s="162"/>
      <c r="P181" s="162"/>
      <c r="Q181" s="162"/>
      <c r="R181" s="162"/>
      <c r="S181" s="162"/>
      <c r="T181" s="163"/>
      <c r="AT181" s="158" t="s">
        <v>160</v>
      </c>
      <c r="AU181" s="158" t="s">
        <v>83</v>
      </c>
      <c r="AV181" s="13" t="s">
        <v>83</v>
      </c>
      <c r="AW181" s="13" t="s">
        <v>29</v>
      </c>
      <c r="AX181" s="13" t="s">
        <v>73</v>
      </c>
      <c r="AY181" s="158" t="s">
        <v>152</v>
      </c>
    </row>
    <row r="182" spans="1:65" s="13" customFormat="1">
      <c r="B182" s="156"/>
      <c r="D182" s="157" t="s">
        <v>160</v>
      </c>
      <c r="E182" s="158" t="s">
        <v>1</v>
      </c>
      <c r="F182" s="159" t="s">
        <v>439</v>
      </c>
      <c r="H182" s="160">
        <v>271.2</v>
      </c>
      <c r="L182" s="156"/>
      <c r="M182" s="161"/>
      <c r="N182" s="162"/>
      <c r="O182" s="162"/>
      <c r="P182" s="162"/>
      <c r="Q182" s="162"/>
      <c r="R182" s="162"/>
      <c r="S182" s="162"/>
      <c r="T182" s="163"/>
      <c r="AT182" s="158" t="s">
        <v>160</v>
      </c>
      <c r="AU182" s="158" t="s">
        <v>83</v>
      </c>
      <c r="AV182" s="13" t="s">
        <v>83</v>
      </c>
      <c r="AW182" s="13" t="s">
        <v>29</v>
      </c>
      <c r="AX182" s="13" t="s">
        <v>73</v>
      </c>
      <c r="AY182" s="158" t="s">
        <v>152</v>
      </c>
    </row>
    <row r="183" spans="1:65" s="13" customFormat="1">
      <c r="B183" s="156"/>
      <c r="D183" s="157" t="s">
        <v>160</v>
      </c>
      <c r="E183" s="158" t="s">
        <v>1</v>
      </c>
      <c r="F183" s="159" t="s">
        <v>440</v>
      </c>
      <c r="H183" s="160">
        <v>85.2</v>
      </c>
      <c r="L183" s="156"/>
      <c r="M183" s="161"/>
      <c r="N183" s="162"/>
      <c r="O183" s="162"/>
      <c r="P183" s="162"/>
      <c r="Q183" s="162"/>
      <c r="R183" s="162"/>
      <c r="S183" s="162"/>
      <c r="T183" s="163"/>
      <c r="AT183" s="158" t="s">
        <v>160</v>
      </c>
      <c r="AU183" s="158" t="s">
        <v>83</v>
      </c>
      <c r="AV183" s="13" t="s">
        <v>83</v>
      </c>
      <c r="AW183" s="13" t="s">
        <v>29</v>
      </c>
      <c r="AX183" s="13" t="s">
        <v>73</v>
      </c>
      <c r="AY183" s="158" t="s">
        <v>152</v>
      </c>
    </row>
    <row r="184" spans="1:65" s="13" customFormat="1">
      <c r="B184" s="156"/>
      <c r="D184" s="157" t="s">
        <v>160</v>
      </c>
      <c r="E184" s="158" t="s">
        <v>1</v>
      </c>
      <c r="F184" s="159" t="s">
        <v>441</v>
      </c>
      <c r="H184" s="160">
        <v>87.1</v>
      </c>
      <c r="L184" s="156"/>
      <c r="M184" s="161"/>
      <c r="N184" s="162"/>
      <c r="O184" s="162"/>
      <c r="P184" s="162"/>
      <c r="Q184" s="162"/>
      <c r="R184" s="162"/>
      <c r="S184" s="162"/>
      <c r="T184" s="163"/>
      <c r="AT184" s="158" t="s">
        <v>160</v>
      </c>
      <c r="AU184" s="158" t="s">
        <v>83</v>
      </c>
      <c r="AV184" s="13" t="s">
        <v>83</v>
      </c>
      <c r="AW184" s="13" t="s">
        <v>29</v>
      </c>
      <c r="AX184" s="13" t="s">
        <v>73</v>
      </c>
      <c r="AY184" s="158" t="s">
        <v>152</v>
      </c>
    </row>
    <row r="185" spans="1:65" s="13" customFormat="1">
      <c r="B185" s="156"/>
      <c r="D185" s="157" t="s">
        <v>160</v>
      </c>
      <c r="E185" s="158" t="s">
        <v>1</v>
      </c>
      <c r="F185" s="159" t="s">
        <v>442</v>
      </c>
      <c r="H185" s="160">
        <v>91.5</v>
      </c>
      <c r="L185" s="156"/>
      <c r="M185" s="161"/>
      <c r="N185" s="162"/>
      <c r="O185" s="162"/>
      <c r="P185" s="162"/>
      <c r="Q185" s="162"/>
      <c r="R185" s="162"/>
      <c r="S185" s="162"/>
      <c r="T185" s="163"/>
      <c r="AT185" s="158" t="s">
        <v>160</v>
      </c>
      <c r="AU185" s="158" t="s">
        <v>83</v>
      </c>
      <c r="AV185" s="13" t="s">
        <v>83</v>
      </c>
      <c r="AW185" s="13" t="s">
        <v>29</v>
      </c>
      <c r="AX185" s="13" t="s">
        <v>73</v>
      </c>
      <c r="AY185" s="158" t="s">
        <v>152</v>
      </c>
    </row>
    <row r="186" spans="1:65" s="13" customFormat="1">
      <c r="B186" s="156"/>
      <c r="D186" s="157" t="s">
        <v>160</v>
      </c>
      <c r="E186" s="158" t="s">
        <v>1</v>
      </c>
      <c r="F186" s="159" t="s">
        <v>443</v>
      </c>
      <c r="H186" s="160">
        <v>21</v>
      </c>
      <c r="L186" s="156"/>
      <c r="M186" s="161"/>
      <c r="N186" s="162"/>
      <c r="O186" s="162"/>
      <c r="P186" s="162"/>
      <c r="Q186" s="162"/>
      <c r="R186" s="162"/>
      <c r="S186" s="162"/>
      <c r="T186" s="163"/>
      <c r="AT186" s="158" t="s">
        <v>160</v>
      </c>
      <c r="AU186" s="158" t="s">
        <v>83</v>
      </c>
      <c r="AV186" s="13" t="s">
        <v>83</v>
      </c>
      <c r="AW186" s="13" t="s">
        <v>29</v>
      </c>
      <c r="AX186" s="13" t="s">
        <v>73</v>
      </c>
      <c r="AY186" s="158" t="s">
        <v>152</v>
      </c>
    </row>
    <row r="187" spans="1:65" s="13" customFormat="1">
      <c r="B187" s="156"/>
      <c r="D187" s="157" t="s">
        <v>160</v>
      </c>
      <c r="E187" s="158" t="s">
        <v>1</v>
      </c>
      <c r="F187" s="159" t="s">
        <v>444</v>
      </c>
      <c r="H187" s="160">
        <v>38.25</v>
      </c>
      <c r="L187" s="156"/>
      <c r="M187" s="161"/>
      <c r="N187" s="162"/>
      <c r="O187" s="162"/>
      <c r="P187" s="162"/>
      <c r="Q187" s="162"/>
      <c r="R187" s="162"/>
      <c r="S187" s="162"/>
      <c r="T187" s="163"/>
      <c r="AT187" s="158" t="s">
        <v>160</v>
      </c>
      <c r="AU187" s="158" t="s">
        <v>83</v>
      </c>
      <c r="AV187" s="13" t="s">
        <v>83</v>
      </c>
      <c r="AW187" s="13" t="s">
        <v>29</v>
      </c>
      <c r="AX187" s="13" t="s">
        <v>73</v>
      </c>
      <c r="AY187" s="158" t="s">
        <v>152</v>
      </c>
    </row>
    <row r="188" spans="1:65" s="13" customFormat="1">
      <c r="B188" s="156"/>
      <c r="D188" s="157" t="s">
        <v>160</v>
      </c>
      <c r="E188" s="158" t="s">
        <v>1</v>
      </c>
      <c r="F188" s="159" t="s">
        <v>445</v>
      </c>
      <c r="H188" s="160">
        <v>17.600000000000001</v>
      </c>
      <c r="L188" s="156"/>
      <c r="M188" s="161"/>
      <c r="N188" s="162"/>
      <c r="O188" s="162"/>
      <c r="P188" s="162"/>
      <c r="Q188" s="162"/>
      <c r="R188" s="162"/>
      <c r="S188" s="162"/>
      <c r="T188" s="163"/>
      <c r="AT188" s="158" t="s">
        <v>160</v>
      </c>
      <c r="AU188" s="158" t="s">
        <v>83</v>
      </c>
      <c r="AV188" s="13" t="s">
        <v>83</v>
      </c>
      <c r="AW188" s="13" t="s">
        <v>29</v>
      </c>
      <c r="AX188" s="13" t="s">
        <v>73</v>
      </c>
      <c r="AY188" s="158" t="s">
        <v>152</v>
      </c>
    </row>
    <row r="189" spans="1:65" s="13" customFormat="1">
      <c r="B189" s="156"/>
      <c r="D189" s="157" t="s">
        <v>160</v>
      </c>
      <c r="E189" s="158" t="s">
        <v>1</v>
      </c>
      <c r="F189" s="159" t="s">
        <v>446</v>
      </c>
      <c r="H189" s="160">
        <v>6.75</v>
      </c>
      <c r="L189" s="156"/>
      <c r="M189" s="161"/>
      <c r="N189" s="162"/>
      <c r="O189" s="162"/>
      <c r="P189" s="162"/>
      <c r="Q189" s="162"/>
      <c r="R189" s="162"/>
      <c r="S189" s="162"/>
      <c r="T189" s="163"/>
      <c r="AT189" s="158" t="s">
        <v>160</v>
      </c>
      <c r="AU189" s="158" t="s">
        <v>83</v>
      </c>
      <c r="AV189" s="13" t="s">
        <v>83</v>
      </c>
      <c r="AW189" s="13" t="s">
        <v>29</v>
      </c>
      <c r="AX189" s="13" t="s">
        <v>73</v>
      </c>
      <c r="AY189" s="158" t="s">
        <v>152</v>
      </c>
    </row>
    <row r="190" spans="1:65" s="13" customFormat="1">
      <c r="B190" s="156"/>
      <c r="D190" s="157" t="s">
        <v>160</v>
      </c>
      <c r="E190" s="158" t="s">
        <v>1</v>
      </c>
      <c r="F190" s="159" t="s">
        <v>447</v>
      </c>
      <c r="H190" s="160">
        <v>36</v>
      </c>
      <c r="L190" s="156"/>
      <c r="M190" s="161"/>
      <c r="N190" s="162"/>
      <c r="O190" s="162"/>
      <c r="P190" s="162"/>
      <c r="Q190" s="162"/>
      <c r="R190" s="162"/>
      <c r="S190" s="162"/>
      <c r="T190" s="163"/>
      <c r="AT190" s="158" t="s">
        <v>160</v>
      </c>
      <c r="AU190" s="158" t="s">
        <v>83</v>
      </c>
      <c r="AV190" s="13" t="s">
        <v>83</v>
      </c>
      <c r="AW190" s="13" t="s">
        <v>29</v>
      </c>
      <c r="AX190" s="13" t="s">
        <v>73</v>
      </c>
      <c r="AY190" s="158" t="s">
        <v>152</v>
      </c>
    </row>
    <row r="191" spans="1:65" s="13" customFormat="1">
      <c r="B191" s="156"/>
      <c r="D191" s="157" t="s">
        <v>160</v>
      </c>
      <c r="E191" s="158" t="s">
        <v>1</v>
      </c>
      <c r="F191" s="159" t="s">
        <v>448</v>
      </c>
      <c r="H191" s="160">
        <v>21.6</v>
      </c>
      <c r="L191" s="156"/>
      <c r="M191" s="161"/>
      <c r="N191" s="162"/>
      <c r="O191" s="162"/>
      <c r="P191" s="162"/>
      <c r="Q191" s="162"/>
      <c r="R191" s="162"/>
      <c r="S191" s="162"/>
      <c r="T191" s="163"/>
      <c r="AT191" s="158" t="s">
        <v>160</v>
      </c>
      <c r="AU191" s="158" t="s">
        <v>83</v>
      </c>
      <c r="AV191" s="13" t="s">
        <v>83</v>
      </c>
      <c r="AW191" s="13" t="s">
        <v>29</v>
      </c>
      <c r="AX191" s="13" t="s">
        <v>73</v>
      </c>
      <c r="AY191" s="158" t="s">
        <v>152</v>
      </c>
    </row>
    <row r="192" spans="1:65" s="16" customFormat="1">
      <c r="B192" s="177"/>
      <c r="D192" s="157" t="s">
        <v>160</v>
      </c>
      <c r="E192" s="178" t="s">
        <v>1</v>
      </c>
      <c r="F192" s="179" t="s">
        <v>203</v>
      </c>
      <c r="H192" s="180">
        <v>1009.7500000000001</v>
      </c>
      <c r="L192" s="177"/>
      <c r="M192" s="181"/>
      <c r="N192" s="182"/>
      <c r="O192" s="182"/>
      <c r="P192" s="182"/>
      <c r="Q192" s="182"/>
      <c r="R192" s="182"/>
      <c r="S192" s="182"/>
      <c r="T192" s="183"/>
      <c r="AT192" s="178" t="s">
        <v>160</v>
      </c>
      <c r="AU192" s="178" t="s">
        <v>83</v>
      </c>
      <c r="AV192" s="16" t="s">
        <v>158</v>
      </c>
      <c r="AW192" s="16" t="s">
        <v>29</v>
      </c>
      <c r="AX192" s="16" t="s">
        <v>81</v>
      </c>
      <c r="AY192" s="178" t="s">
        <v>152</v>
      </c>
    </row>
    <row r="193" spans="1:65" s="2" customFormat="1" ht="14.4" customHeight="1">
      <c r="A193" s="30"/>
      <c r="B193" s="142"/>
      <c r="C193" s="188" t="s">
        <v>215</v>
      </c>
      <c r="D193" s="188" t="s">
        <v>449</v>
      </c>
      <c r="E193" s="189" t="s">
        <v>450</v>
      </c>
      <c r="F193" s="190" t="s">
        <v>451</v>
      </c>
      <c r="G193" s="191" t="s">
        <v>255</v>
      </c>
      <c r="H193" s="192">
        <v>318.31700000000001</v>
      </c>
      <c r="I193" s="193"/>
      <c r="J193" s="193">
        <f>ROUND(I193*H193,2)</f>
        <v>0</v>
      </c>
      <c r="K193" s="194"/>
      <c r="L193" s="195"/>
      <c r="M193" s="196" t="s">
        <v>1</v>
      </c>
      <c r="N193" s="197" t="s">
        <v>38</v>
      </c>
      <c r="O193" s="152">
        <v>0</v>
      </c>
      <c r="P193" s="152">
        <f>O193*H193</f>
        <v>0</v>
      </c>
      <c r="Q193" s="152">
        <v>1</v>
      </c>
      <c r="R193" s="152">
        <f>Q193*H193</f>
        <v>318.31700000000001</v>
      </c>
      <c r="S193" s="152">
        <v>0</v>
      </c>
      <c r="T193" s="153">
        <f>S193*H193</f>
        <v>0</v>
      </c>
      <c r="U193" s="30"/>
      <c r="V193" s="30"/>
      <c r="W193" s="30"/>
      <c r="X193" s="30"/>
      <c r="Y193" s="30"/>
      <c r="Z193" s="30"/>
      <c r="AA193" s="30"/>
      <c r="AB193" s="30"/>
      <c r="AC193" s="30"/>
      <c r="AD193" s="30"/>
      <c r="AE193" s="30"/>
      <c r="AR193" s="154" t="s">
        <v>215</v>
      </c>
      <c r="AT193" s="154" t="s">
        <v>449</v>
      </c>
      <c r="AU193" s="154" t="s">
        <v>83</v>
      </c>
      <c r="AY193" s="18" t="s">
        <v>152</v>
      </c>
      <c r="BE193" s="155">
        <f>IF(N193="základní",J193,0)</f>
        <v>0</v>
      </c>
      <c r="BF193" s="155">
        <f>IF(N193="snížená",J193,0)</f>
        <v>0</v>
      </c>
      <c r="BG193" s="155">
        <f>IF(N193="zákl. přenesená",J193,0)</f>
        <v>0</v>
      </c>
      <c r="BH193" s="155">
        <f>IF(N193="sníž. přenesená",J193,0)</f>
        <v>0</v>
      </c>
      <c r="BI193" s="155">
        <f>IF(N193="nulová",J193,0)</f>
        <v>0</v>
      </c>
      <c r="BJ193" s="18" t="s">
        <v>81</v>
      </c>
      <c r="BK193" s="155">
        <f>ROUND(I193*H193,2)</f>
        <v>0</v>
      </c>
      <c r="BL193" s="18" t="s">
        <v>158</v>
      </c>
      <c r="BM193" s="154" t="s">
        <v>452</v>
      </c>
    </row>
    <row r="194" spans="1:65" s="14" customFormat="1">
      <c r="B194" s="164"/>
      <c r="D194" s="157" t="s">
        <v>160</v>
      </c>
      <c r="E194" s="165" t="s">
        <v>1</v>
      </c>
      <c r="F194" s="166" t="s">
        <v>453</v>
      </c>
      <c r="H194" s="165" t="s">
        <v>1</v>
      </c>
      <c r="L194" s="164"/>
      <c r="M194" s="167"/>
      <c r="N194" s="168"/>
      <c r="O194" s="168"/>
      <c r="P194" s="168"/>
      <c r="Q194" s="168"/>
      <c r="R194" s="168"/>
      <c r="S194" s="168"/>
      <c r="T194" s="169"/>
      <c r="AT194" s="165" t="s">
        <v>160</v>
      </c>
      <c r="AU194" s="165" t="s">
        <v>83</v>
      </c>
      <c r="AV194" s="14" t="s">
        <v>81</v>
      </c>
      <c r="AW194" s="14" t="s">
        <v>29</v>
      </c>
      <c r="AX194" s="14" t="s">
        <v>73</v>
      </c>
      <c r="AY194" s="165" t="s">
        <v>152</v>
      </c>
    </row>
    <row r="195" spans="1:65" s="13" customFormat="1">
      <c r="B195" s="156"/>
      <c r="D195" s="157" t="s">
        <v>160</v>
      </c>
      <c r="E195" s="158" t="s">
        <v>1</v>
      </c>
      <c r="F195" s="159" t="s">
        <v>454</v>
      </c>
      <c r="H195" s="160">
        <v>318.31700000000001</v>
      </c>
      <c r="L195" s="156"/>
      <c r="M195" s="161"/>
      <c r="N195" s="162"/>
      <c r="O195" s="162"/>
      <c r="P195" s="162"/>
      <c r="Q195" s="162"/>
      <c r="R195" s="162"/>
      <c r="S195" s="162"/>
      <c r="T195" s="163"/>
      <c r="AT195" s="158" t="s">
        <v>160</v>
      </c>
      <c r="AU195" s="158" t="s">
        <v>83</v>
      </c>
      <c r="AV195" s="13" t="s">
        <v>83</v>
      </c>
      <c r="AW195" s="13" t="s">
        <v>29</v>
      </c>
      <c r="AX195" s="13" t="s">
        <v>81</v>
      </c>
      <c r="AY195" s="158" t="s">
        <v>152</v>
      </c>
    </row>
    <row r="196" spans="1:65" s="2" customFormat="1" ht="37.799999999999997" customHeight="1">
      <c r="A196" s="30"/>
      <c r="B196" s="142"/>
      <c r="C196" s="143" t="s">
        <v>219</v>
      </c>
      <c r="D196" s="143" t="s">
        <v>154</v>
      </c>
      <c r="E196" s="144" t="s">
        <v>455</v>
      </c>
      <c r="F196" s="145" t="s">
        <v>456</v>
      </c>
      <c r="G196" s="146" t="s">
        <v>157</v>
      </c>
      <c r="H196" s="147">
        <v>1874</v>
      </c>
      <c r="I196" s="148"/>
      <c r="J196" s="148">
        <f>ROUND(I196*H196,2)</f>
        <v>0</v>
      </c>
      <c r="K196" s="149"/>
      <c r="L196" s="31"/>
      <c r="M196" s="150" t="s">
        <v>1</v>
      </c>
      <c r="N196" s="151" t="s">
        <v>38</v>
      </c>
      <c r="O196" s="152">
        <v>2.5000000000000001E-2</v>
      </c>
      <c r="P196" s="152">
        <f>O196*H196</f>
        <v>46.85</v>
      </c>
      <c r="Q196" s="152">
        <v>0</v>
      </c>
      <c r="R196" s="152">
        <f>Q196*H196</f>
        <v>0</v>
      </c>
      <c r="S196" s="152">
        <v>0</v>
      </c>
      <c r="T196" s="153">
        <f>S196*H196</f>
        <v>0</v>
      </c>
      <c r="U196" s="30"/>
      <c r="V196" s="30"/>
      <c r="W196" s="30"/>
      <c r="X196" s="30"/>
      <c r="Y196" s="30"/>
      <c r="Z196" s="30"/>
      <c r="AA196" s="30"/>
      <c r="AB196" s="30"/>
      <c r="AC196" s="30"/>
      <c r="AD196" s="30"/>
      <c r="AE196" s="30"/>
      <c r="AR196" s="154" t="s">
        <v>158</v>
      </c>
      <c r="AT196" s="154" t="s">
        <v>154</v>
      </c>
      <c r="AU196" s="154" t="s">
        <v>83</v>
      </c>
      <c r="AY196" s="18" t="s">
        <v>152</v>
      </c>
      <c r="BE196" s="155">
        <f>IF(N196="základní",J196,0)</f>
        <v>0</v>
      </c>
      <c r="BF196" s="155">
        <f>IF(N196="snížená",J196,0)</f>
        <v>0</v>
      </c>
      <c r="BG196" s="155">
        <f>IF(N196="zákl. přenesená",J196,0)</f>
        <v>0</v>
      </c>
      <c r="BH196" s="155">
        <f>IF(N196="sníž. přenesená",J196,0)</f>
        <v>0</v>
      </c>
      <c r="BI196" s="155">
        <f>IF(N196="nulová",J196,0)</f>
        <v>0</v>
      </c>
      <c r="BJ196" s="18" t="s">
        <v>81</v>
      </c>
      <c r="BK196" s="155">
        <f>ROUND(I196*H196,2)</f>
        <v>0</v>
      </c>
      <c r="BL196" s="18" t="s">
        <v>158</v>
      </c>
      <c r="BM196" s="154" t="s">
        <v>457</v>
      </c>
    </row>
    <row r="197" spans="1:65" s="13" customFormat="1">
      <c r="B197" s="156"/>
      <c r="D197" s="157" t="s">
        <v>160</v>
      </c>
      <c r="E197" s="158" t="s">
        <v>1</v>
      </c>
      <c r="F197" s="159" t="s">
        <v>458</v>
      </c>
      <c r="H197" s="160">
        <v>247</v>
      </c>
      <c r="L197" s="156"/>
      <c r="M197" s="161"/>
      <c r="N197" s="162"/>
      <c r="O197" s="162"/>
      <c r="P197" s="162"/>
      <c r="Q197" s="162"/>
      <c r="R197" s="162"/>
      <c r="S197" s="162"/>
      <c r="T197" s="163"/>
      <c r="AT197" s="158" t="s">
        <v>160</v>
      </c>
      <c r="AU197" s="158" t="s">
        <v>83</v>
      </c>
      <c r="AV197" s="13" t="s">
        <v>83</v>
      </c>
      <c r="AW197" s="13" t="s">
        <v>29</v>
      </c>
      <c r="AX197" s="13" t="s">
        <v>73</v>
      </c>
      <c r="AY197" s="158" t="s">
        <v>152</v>
      </c>
    </row>
    <row r="198" spans="1:65" s="13" customFormat="1">
      <c r="B198" s="156"/>
      <c r="D198" s="157" t="s">
        <v>160</v>
      </c>
      <c r="E198" s="158" t="s">
        <v>1</v>
      </c>
      <c r="F198" s="159" t="s">
        <v>459</v>
      </c>
      <c r="H198" s="160">
        <v>1627</v>
      </c>
      <c r="L198" s="156"/>
      <c r="M198" s="161"/>
      <c r="N198" s="162"/>
      <c r="O198" s="162"/>
      <c r="P198" s="162"/>
      <c r="Q198" s="162"/>
      <c r="R198" s="162"/>
      <c r="S198" s="162"/>
      <c r="T198" s="163"/>
      <c r="AT198" s="158" t="s">
        <v>160</v>
      </c>
      <c r="AU198" s="158" t="s">
        <v>83</v>
      </c>
      <c r="AV198" s="13" t="s">
        <v>83</v>
      </c>
      <c r="AW198" s="13" t="s">
        <v>29</v>
      </c>
      <c r="AX198" s="13" t="s">
        <v>73</v>
      </c>
      <c r="AY198" s="158" t="s">
        <v>152</v>
      </c>
    </row>
    <row r="199" spans="1:65" s="16" customFormat="1">
      <c r="B199" s="177"/>
      <c r="D199" s="157" t="s">
        <v>160</v>
      </c>
      <c r="E199" s="178" t="s">
        <v>1</v>
      </c>
      <c r="F199" s="179" t="s">
        <v>203</v>
      </c>
      <c r="H199" s="180">
        <v>1874</v>
      </c>
      <c r="L199" s="177"/>
      <c r="M199" s="181"/>
      <c r="N199" s="182"/>
      <c r="O199" s="182"/>
      <c r="P199" s="182"/>
      <c r="Q199" s="182"/>
      <c r="R199" s="182"/>
      <c r="S199" s="182"/>
      <c r="T199" s="183"/>
      <c r="AT199" s="178" t="s">
        <v>160</v>
      </c>
      <c r="AU199" s="178" t="s">
        <v>83</v>
      </c>
      <c r="AV199" s="16" t="s">
        <v>158</v>
      </c>
      <c r="AW199" s="16" t="s">
        <v>29</v>
      </c>
      <c r="AX199" s="16" t="s">
        <v>81</v>
      </c>
      <c r="AY199" s="178" t="s">
        <v>152</v>
      </c>
    </row>
    <row r="200" spans="1:65" s="2" customFormat="1" ht="14.4" customHeight="1">
      <c r="A200" s="30"/>
      <c r="B200" s="142"/>
      <c r="C200" s="143" t="s">
        <v>225</v>
      </c>
      <c r="D200" s="143" t="s">
        <v>154</v>
      </c>
      <c r="E200" s="144" t="s">
        <v>460</v>
      </c>
      <c r="F200" s="145" t="s">
        <v>461</v>
      </c>
      <c r="G200" s="146" t="s">
        <v>157</v>
      </c>
      <c r="H200" s="147">
        <v>1627</v>
      </c>
      <c r="I200" s="148"/>
      <c r="J200" s="148">
        <f>ROUND(I200*H200,2)</f>
        <v>0</v>
      </c>
      <c r="K200" s="149"/>
      <c r="L200" s="31"/>
      <c r="M200" s="150" t="s">
        <v>1</v>
      </c>
      <c r="N200" s="151" t="s">
        <v>38</v>
      </c>
      <c r="O200" s="152">
        <v>6.7000000000000004E-2</v>
      </c>
      <c r="P200" s="152">
        <f>O200*H200</f>
        <v>109.009</v>
      </c>
      <c r="Q200" s="152">
        <v>0</v>
      </c>
      <c r="R200" s="152">
        <f>Q200*H200</f>
        <v>0</v>
      </c>
      <c r="S200" s="152">
        <v>0</v>
      </c>
      <c r="T200" s="153">
        <f>S200*H200</f>
        <v>0</v>
      </c>
      <c r="U200" s="30"/>
      <c r="V200" s="30"/>
      <c r="W200" s="30"/>
      <c r="X200" s="30"/>
      <c r="Y200" s="30"/>
      <c r="Z200" s="30"/>
      <c r="AA200" s="30"/>
      <c r="AB200" s="30"/>
      <c r="AC200" s="30"/>
      <c r="AD200" s="30"/>
      <c r="AE200" s="30"/>
      <c r="AR200" s="154" t="s">
        <v>158</v>
      </c>
      <c r="AT200" s="154" t="s">
        <v>154</v>
      </c>
      <c r="AU200" s="154" t="s">
        <v>83</v>
      </c>
      <c r="AY200" s="18" t="s">
        <v>152</v>
      </c>
      <c r="BE200" s="155">
        <f>IF(N200="základní",J200,0)</f>
        <v>0</v>
      </c>
      <c r="BF200" s="155">
        <f>IF(N200="snížená",J200,0)</f>
        <v>0</v>
      </c>
      <c r="BG200" s="155">
        <f>IF(N200="zákl. přenesená",J200,0)</f>
        <v>0</v>
      </c>
      <c r="BH200" s="155">
        <f>IF(N200="sníž. přenesená",J200,0)</f>
        <v>0</v>
      </c>
      <c r="BI200" s="155">
        <f>IF(N200="nulová",J200,0)</f>
        <v>0</v>
      </c>
      <c r="BJ200" s="18" t="s">
        <v>81</v>
      </c>
      <c r="BK200" s="155">
        <f>ROUND(I200*H200,2)</f>
        <v>0</v>
      </c>
      <c r="BL200" s="18" t="s">
        <v>158</v>
      </c>
      <c r="BM200" s="154" t="s">
        <v>462</v>
      </c>
    </row>
    <row r="201" spans="1:65" s="13" customFormat="1">
      <c r="B201" s="156"/>
      <c r="D201" s="157" t="s">
        <v>160</v>
      </c>
      <c r="E201" s="158" t="s">
        <v>1</v>
      </c>
      <c r="F201" s="159" t="s">
        <v>463</v>
      </c>
      <c r="H201" s="160">
        <v>1627</v>
      </c>
      <c r="L201" s="156"/>
      <c r="M201" s="161"/>
      <c r="N201" s="162"/>
      <c r="O201" s="162"/>
      <c r="P201" s="162"/>
      <c r="Q201" s="162"/>
      <c r="R201" s="162"/>
      <c r="S201" s="162"/>
      <c r="T201" s="163"/>
      <c r="AT201" s="158" t="s">
        <v>160</v>
      </c>
      <c r="AU201" s="158" t="s">
        <v>83</v>
      </c>
      <c r="AV201" s="13" t="s">
        <v>83</v>
      </c>
      <c r="AW201" s="13" t="s">
        <v>29</v>
      </c>
      <c r="AX201" s="13" t="s">
        <v>81</v>
      </c>
      <c r="AY201" s="158" t="s">
        <v>152</v>
      </c>
    </row>
    <row r="202" spans="1:65" s="12" customFormat="1" ht="22.8" customHeight="1">
      <c r="B202" s="130"/>
      <c r="D202" s="131" t="s">
        <v>72</v>
      </c>
      <c r="E202" s="140" t="s">
        <v>83</v>
      </c>
      <c r="F202" s="140" t="s">
        <v>464</v>
      </c>
      <c r="J202" s="141">
        <f>BK202</f>
        <v>0</v>
      </c>
      <c r="L202" s="130"/>
      <c r="M202" s="134"/>
      <c r="N202" s="135"/>
      <c r="O202" s="135"/>
      <c r="P202" s="136">
        <f>SUM(P203:P224)</f>
        <v>28.281952</v>
      </c>
      <c r="Q202" s="135"/>
      <c r="R202" s="136">
        <f>SUM(R203:R224)</f>
        <v>118.80792812000001</v>
      </c>
      <c r="S202" s="135"/>
      <c r="T202" s="137">
        <f>SUM(T203:T224)</f>
        <v>0</v>
      </c>
      <c r="AR202" s="131" t="s">
        <v>81</v>
      </c>
      <c r="AT202" s="138" t="s">
        <v>72</v>
      </c>
      <c r="AU202" s="138" t="s">
        <v>81</v>
      </c>
      <c r="AY202" s="131" t="s">
        <v>152</v>
      </c>
      <c r="BK202" s="139">
        <f>SUM(BK203:BK224)</f>
        <v>0</v>
      </c>
    </row>
    <row r="203" spans="1:65" s="2" customFormat="1" ht="14.4" customHeight="1">
      <c r="A203" s="30"/>
      <c r="B203" s="142"/>
      <c r="C203" s="143" t="s">
        <v>230</v>
      </c>
      <c r="D203" s="143" t="s">
        <v>154</v>
      </c>
      <c r="E203" s="144" t="s">
        <v>465</v>
      </c>
      <c r="F203" s="145" t="s">
        <v>466</v>
      </c>
      <c r="G203" s="146" t="s">
        <v>178</v>
      </c>
      <c r="H203" s="147">
        <v>48.279000000000003</v>
      </c>
      <c r="I203" s="148"/>
      <c r="J203" s="148">
        <f>ROUND(I203*H203,2)</f>
        <v>0</v>
      </c>
      <c r="K203" s="149"/>
      <c r="L203" s="31"/>
      <c r="M203" s="150" t="s">
        <v>1</v>
      </c>
      <c r="N203" s="151" t="s">
        <v>38</v>
      </c>
      <c r="O203" s="152">
        <v>0.58399999999999996</v>
      </c>
      <c r="P203" s="152">
        <f>O203*H203</f>
        <v>28.194936000000002</v>
      </c>
      <c r="Q203" s="152">
        <v>2.45329</v>
      </c>
      <c r="R203" s="152">
        <f>Q203*H203</f>
        <v>118.44238791000001</v>
      </c>
      <c r="S203" s="152">
        <v>0</v>
      </c>
      <c r="T203" s="153">
        <f>S203*H203</f>
        <v>0</v>
      </c>
      <c r="U203" s="30"/>
      <c r="V203" s="30"/>
      <c r="W203" s="30"/>
      <c r="X203" s="30"/>
      <c r="Y203" s="30"/>
      <c r="Z203" s="30"/>
      <c r="AA203" s="30"/>
      <c r="AB203" s="30"/>
      <c r="AC203" s="30"/>
      <c r="AD203" s="30"/>
      <c r="AE203" s="30"/>
      <c r="AR203" s="154" t="s">
        <v>158</v>
      </c>
      <c r="AT203" s="154" t="s">
        <v>154</v>
      </c>
      <c r="AU203" s="154" t="s">
        <v>83</v>
      </c>
      <c r="AY203" s="18" t="s">
        <v>152</v>
      </c>
      <c r="BE203" s="155">
        <f>IF(N203="základní",J203,0)</f>
        <v>0</v>
      </c>
      <c r="BF203" s="155">
        <f>IF(N203="snížená",J203,0)</f>
        <v>0</v>
      </c>
      <c r="BG203" s="155">
        <f>IF(N203="zákl. přenesená",J203,0)</f>
        <v>0</v>
      </c>
      <c r="BH203" s="155">
        <f>IF(N203="sníž. přenesená",J203,0)</f>
        <v>0</v>
      </c>
      <c r="BI203" s="155">
        <f>IF(N203="nulová",J203,0)</f>
        <v>0</v>
      </c>
      <c r="BJ203" s="18" t="s">
        <v>81</v>
      </c>
      <c r="BK203" s="155">
        <f>ROUND(I203*H203,2)</f>
        <v>0</v>
      </c>
      <c r="BL203" s="18" t="s">
        <v>158</v>
      </c>
      <c r="BM203" s="154" t="s">
        <v>467</v>
      </c>
    </row>
    <row r="204" spans="1:65" s="14" customFormat="1">
      <c r="B204" s="164"/>
      <c r="D204" s="157" t="s">
        <v>160</v>
      </c>
      <c r="E204" s="165" t="s">
        <v>1</v>
      </c>
      <c r="F204" s="166" t="s">
        <v>396</v>
      </c>
      <c r="H204" s="165" t="s">
        <v>1</v>
      </c>
      <c r="L204" s="164"/>
      <c r="M204" s="167"/>
      <c r="N204" s="168"/>
      <c r="O204" s="168"/>
      <c r="P204" s="168"/>
      <c r="Q204" s="168"/>
      <c r="R204" s="168"/>
      <c r="S204" s="168"/>
      <c r="T204" s="169"/>
      <c r="AT204" s="165" t="s">
        <v>160</v>
      </c>
      <c r="AU204" s="165" t="s">
        <v>83</v>
      </c>
      <c r="AV204" s="14" t="s">
        <v>81</v>
      </c>
      <c r="AW204" s="14" t="s">
        <v>29</v>
      </c>
      <c r="AX204" s="14" t="s">
        <v>73</v>
      </c>
      <c r="AY204" s="165" t="s">
        <v>152</v>
      </c>
    </row>
    <row r="205" spans="1:65" s="13" customFormat="1">
      <c r="B205" s="156"/>
      <c r="D205" s="157" t="s">
        <v>160</v>
      </c>
      <c r="E205" s="158" t="s">
        <v>1</v>
      </c>
      <c r="F205" s="159" t="s">
        <v>397</v>
      </c>
      <c r="H205" s="160">
        <v>0.95199999999999996</v>
      </c>
      <c r="L205" s="156"/>
      <c r="M205" s="161"/>
      <c r="N205" s="162"/>
      <c r="O205" s="162"/>
      <c r="P205" s="162"/>
      <c r="Q205" s="162"/>
      <c r="R205" s="162"/>
      <c r="S205" s="162"/>
      <c r="T205" s="163"/>
      <c r="AT205" s="158" t="s">
        <v>160</v>
      </c>
      <c r="AU205" s="158" t="s">
        <v>83</v>
      </c>
      <c r="AV205" s="13" t="s">
        <v>83</v>
      </c>
      <c r="AW205" s="13" t="s">
        <v>29</v>
      </c>
      <c r="AX205" s="13" t="s">
        <v>73</v>
      </c>
      <c r="AY205" s="158" t="s">
        <v>152</v>
      </c>
    </row>
    <row r="206" spans="1:65" s="13" customFormat="1">
      <c r="B206" s="156"/>
      <c r="D206" s="157" t="s">
        <v>160</v>
      </c>
      <c r="E206" s="158" t="s">
        <v>1</v>
      </c>
      <c r="F206" s="159" t="s">
        <v>398</v>
      </c>
      <c r="H206" s="160">
        <v>0.61199999999999999</v>
      </c>
      <c r="L206" s="156"/>
      <c r="M206" s="161"/>
      <c r="N206" s="162"/>
      <c r="O206" s="162"/>
      <c r="P206" s="162"/>
      <c r="Q206" s="162"/>
      <c r="R206" s="162"/>
      <c r="S206" s="162"/>
      <c r="T206" s="163"/>
      <c r="AT206" s="158" t="s">
        <v>160</v>
      </c>
      <c r="AU206" s="158" t="s">
        <v>83</v>
      </c>
      <c r="AV206" s="13" t="s">
        <v>83</v>
      </c>
      <c r="AW206" s="13" t="s">
        <v>29</v>
      </c>
      <c r="AX206" s="13" t="s">
        <v>73</v>
      </c>
      <c r="AY206" s="158" t="s">
        <v>152</v>
      </c>
    </row>
    <row r="207" spans="1:65" s="13" customFormat="1">
      <c r="B207" s="156"/>
      <c r="D207" s="157" t="s">
        <v>160</v>
      </c>
      <c r="E207" s="158" t="s">
        <v>1</v>
      </c>
      <c r="F207" s="159" t="s">
        <v>399</v>
      </c>
      <c r="H207" s="160">
        <v>0.56000000000000005</v>
      </c>
      <c r="L207" s="156"/>
      <c r="M207" s="161"/>
      <c r="N207" s="162"/>
      <c r="O207" s="162"/>
      <c r="P207" s="162"/>
      <c r="Q207" s="162"/>
      <c r="R207" s="162"/>
      <c r="S207" s="162"/>
      <c r="T207" s="163"/>
      <c r="AT207" s="158" t="s">
        <v>160</v>
      </c>
      <c r="AU207" s="158" t="s">
        <v>83</v>
      </c>
      <c r="AV207" s="13" t="s">
        <v>83</v>
      </c>
      <c r="AW207" s="13" t="s">
        <v>29</v>
      </c>
      <c r="AX207" s="13" t="s">
        <v>73</v>
      </c>
      <c r="AY207" s="158" t="s">
        <v>152</v>
      </c>
    </row>
    <row r="208" spans="1:65" s="13" customFormat="1">
      <c r="B208" s="156"/>
      <c r="D208" s="157" t="s">
        <v>160</v>
      </c>
      <c r="E208" s="158" t="s">
        <v>1</v>
      </c>
      <c r="F208" s="159" t="s">
        <v>400</v>
      </c>
      <c r="H208" s="160">
        <v>0.36</v>
      </c>
      <c r="L208" s="156"/>
      <c r="M208" s="161"/>
      <c r="N208" s="162"/>
      <c r="O208" s="162"/>
      <c r="P208" s="162"/>
      <c r="Q208" s="162"/>
      <c r="R208" s="162"/>
      <c r="S208" s="162"/>
      <c r="T208" s="163"/>
      <c r="AT208" s="158" t="s">
        <v>160</v>
      </c>
      <c r="AU208" s="158" t="s">
        <v>83</v>
      </c>
      <c r="AV208" s="13" t="s">
        <v>83</v>
      </c>
      <c r="AW208" s="13" t="s">
        <v>29</v>
      </c>
      <c r="AX208" s="13" t="s">
        <v>73</v>
      </c>
      <c r="AY208" s="158" t="s">
        <v>152</v>
      </c>
    </row>
    <row r="209" spans="1:65" s="14" customFormat="1">
      <c r="B209" s="164"/>
      <c r="D209" s="157" t="s">
        <v>160</v>
      </c>
      <c r="E209" s="165" t="s">
        <v>1</v>
      </c>
      <c r="F209" s="166" t="s">
        <v>468</v>
      </c>
      <c r="H209" s="165" t="s">
        <v>1</v>
      </c>
      <c r="L209" s="164"/>
      <c r="M209" s="167"/>
      <c r="N209" s="168"/>
      <c r="O209" s="168"/>
      <c r="P209" s="168"/>
      <c r="Q209" s="168"/>
      <c r="R209" s="168"/>
      <c r="S209" s="168"/>
      <c r="T209" s="169"/>
      <c r="AT209" s="165" t="s">
        <v>160</v>
      </c>
      <c r="AU209" s="165" t="s">
        <v>83</v>
      </c>
      <c r="AV209" s="14" t="s">
        <v>81</v>
      </c>
      <c r="AW209" s="14" t="s">
        <v>29</v>
      </c>
      <c r="AX209" s="14" t="s">
        <v>73</v>
      </c>
      <c r="AY209" s="165" t="s">
        <v>152</v>
      </c>
    </row>
    <row r="210" spans="1:65" s="13" customFormat="1">
      <c r="B210" s="156"/>
      <c r="D210" s="157" t="s">
        <v>160</v>
      </c>
      <c r="E210" s="158" t="s">
        <v>1</v>
      </c>
      <c r="F210" s="159" t="s">
        <v>469</v>
      </c>
      <c r="H210" s="160">
        <v>3.0720000000000001</v>
      </c>
      <c r="L210" s="156"/>
      <c r="M210" s="161"/>
      <c r="N210" s="162"/>
      <c r="O210" s="162"/>
      <c r="P210" s="162"/>
      <c r="Q210" s="162"/>
      <c r="R210" s="162"/>
      <c r="S210" s="162"/>
      <c r="T210" s="163"/>
      <c r="AT210" s="158" t="s">
        <v>160</v>
      </c>
      <c r="AU210" s="158" t="s">
        <v>83</v>
      </c>
      <c r="AV210" s="13" t="s">
        <v>83</v>
      </c>
      <c r="AW210" s="13" t="s">
        <v>29</v>
      </c>
      <c r="AX210" s="13" t="s">
        <v>73</v>
      </c>
      <c r="AY210" s="158" t="s">
        <v>152</v>
      </c>
    </row>
    <row r="211" spans="1:65" s="14" customFormat="1">
      <c r="B211" s="164"/>
      <c r="D211" s="157" t="s">
        <v>160</v>
      </c>
      <c r="E211" s="165" t="s">
        <v>1</v>
      </c>
      <c r="F211" s="166" t="s">
        <v>401</v>
      </c>
      <c r="H211" s="165" t="s">
        <v>1</v>
      </c>
      <c r="L211" s="164"/>
      <c r="M211" s="167"/>
      <c r="N211" s="168"/>
      <c r="O211" s="168"/>
      <c r="P211" s="168"/>
      <c r="Q211" s="168"/>
      <c r="R211" s="168"/>
      <c r="S211" s="168"/>
      <c r="T211" s="169"/>
      <c r="AT211" s="165" t="s">
        <v>160</v>
      </c>
      <c r="AU211" s="165" t="s">
        <v>83</v>
      </c>
      <c r="AV211" s="14" t="s">
        <v>81</v>
      </c>
      <c r="AW211" s="14" t="s">
        <v>29</v>
      </c>
      <c r="AX211" s="14" t="s">
        <v>73</v>
      </c>
      <c r="AY211" s="165" t="s">
        <v>152</v>
      </c>
    </row>
    <row r="212" spans="1:65" s="13" customFormat="1">
      <c r="B212" s="156"/>
      <c r="D212" s="157" t="s">
        <v>160</v>
      </c>
      <c r="E212" s="158" t="s">
        <v>1</v>
      </c>
      <c r="F212" s="159" t="s">
        <v>470</v>
      </c>
      <c r="H212" s="160">
        <v>4.5</v>
      </c>
      <c r="L212" s="156"/>
      <c r="M212" s="161"/>
      <c r="N212" s="162"/>
      <c r="O212" s="162"/>
      <c r="P212" s="162"/>
      <c r="Q212" s="162"/>
      <c r="R212" s="162"/>
      <c r="S212" s="162"/>
      <c r="T212" s="163"/>
      <c r="AT212" s="158" t="s">
        <v>160</v>
      </c>
      <c r="AU212" s="158" t="s">
        <v>83</v>
      </c>
      <c r="AV212" s="13" t="s">
        <v>83</v>
      </c>
      <c r="AW212" s="13" t="s">
        <v>29</v>
      </c>
      <c r="AX212" s="13" t="s">
        <v>73</v>
      </c>
      <c r="AY212" s="158" t="s">
        <v>152</v>
      </c>
    </row>
    <row r="213" spans="1:65" s="13" customFormat="1">
      <c r="B213" s="156"/>
      <c r="D213" s="157" t="s">
        <v>160</v>
      </c>
      <c r="E213" s="158" t="s">
        <v>1</v>
      </c>
      <c r="F213" s="159" t="s">
        <v>471</v>
      </c>
      <c r="H213" s="160">
        <v>16.05</v>
      </c>
      <c r="L213" s="156"/>
      <c r="M213" s="161"/>
      <c r="N213" s="162"/>
      <c r="O213" s="162"/>
      <c r="P213" s="162"/>
      <c r="Q213" s="162"/>
      <c r="R213" s="162"/>
      <c r="S213" s="162"/>
      <c r="T213" s="163"/>
      <c r="AT213" s="158" t="s">
        <v>160</v>
      </c>
      <c r="AU213" s="158" t="s">
        <v>83</v>
      </c>
      <c r="AV213" s="13" t="s">
        <v>83</v>
      </c>
      <c r="AW213" s="13" t="s">
        <v>29</v>
      </c>
      <c r="AX213" s="13" t="s">
        <v>73</v>
      </c>
      <c r="AY213" s="158" t="s">
        <v>152</v>
      </c>
    </row>
    <row r="214" spans="1:65" s="13" customFormat="1">
      <c r="B214" s="156"/>
      <c r="D214" s="157" t="s">
        <v>160</v>
      </c>
      <c r="E214" s="158" t="s">
        <v>1</v>
      </c>
      <c r="F214" s="159" t="s">
        <v>472</v>
      </c>
      <c r="H214" s="160">
        <v>3.7919999999999998</v>
      </c>
      <c r="L214" s="156"/>
      <c r="M214" s="161"/>
      <c r="N214" s="162"/>
      <c r="O214" s="162"/>
      <c r="P214" s="162"/>
      <c r="Q214" s="162"/>
      <c r="R214" s="162"/>
      <c r="S214" s="162"/>
      <c r="T214" s="163"/>
      <c r="AT214" s="158" t="s">
        <v>160</v>
      </c>
      <c r="AU214" s="158" t="s">
        <v>83</v>
      </c>
      <c r="AV214" s="13" t="s">
        <v>83</v>
      </c>
      <c r="AW214" s="13" t="s">
        <v>29</v>
      </c>
      <c r="AX214" s="13" t="s">
        <v>73</v>
      </c>
      <c r="AY214" s="158" t="s">
        <v>152</v>
      </c>
    </row>
    <row r="215" spans="1:65" s="13" customFormat="1">
      <c r="B215" s="156"/>
      <c r="D215" s="157" t="s">
        <v>160</v>
      </c>
      <c r="E215" s="158" t="s">
        <v>1</v>
      </c>
      <c r="F215" s="159" t="s">
        <v>473</v>
      </c>
      <c r="H215" s="160">
        <v>5.3550000000000004</v>
      </c>
      <c r="L215" s="156"/>
      <c r="M215" s="161"/>
      <c r="N215" s="162"/>
      <c r="O215" s="162"/>
      <c r="P215" s="162"/>
      <c r="Q215" s="162"/>
      <c r="R215" s="162"/>
      <c r="S215" s="162"/>
      <c r="T215" s="163"/>
      <c r="AT215" s="158" t="s">
        <v>160</v>
      </c>
      <c r="AU215" s="158" t="s">
        <v>83</v>
      </c>
      <c r="AV215" s="13" t="s">
        <v>83</v>
      </c>
      <c r="AW215" s="13" t="s">
        <v>29</v>
      </c>
      <c r="AX215" s="13" t="s">
        <v>73</v>
      </c>
      <c r="AY215" s="158" t="s">
        <v>152</v>
      </c>
    </row>
    <row r="216" spans="1:65" s="13" customFormat="1">
      <c r="B216" s="156"/>
      <c r="D216" s="157" t="s">
        <v>160</v>
      </c>
      <c r="E216" s="158" t="s">
        <v>1</v>
      </c>
      <c r="F216" s="159" t="s">
        <v>474</v>
      </c>
      <c r="H216" s="160">
        <v>2.3929999999999998</v>
      </c>
      <c r="L216" s="156"/>
      <c r="M216" s="161"/>
      <c r="N216" s="162"/>
      <c r="O216" s="162"/>
      <c r="P216" s="162"/>
      <c r="Q216" s="162"/>
      <c r="R216" s="162"/>
      <c r="S216" s="162"/>
      <c r="T216" s="163"/>
      <c r="AT216" s="158" t="s">
        <v>160</v>
      </c>
      <c r="AU216" s="158" t="s">
        <v>83</v>
      </c>
      <c r="AV216" s="13" t="s">
        <v>83</v>
      </c>
      <c r="AW216" s="13" t="s">
        <v>29</v>
      </c>
      <c r="AX216" s="13" t="s">
        <v>73</v>
      </c>
      <c r="AY216" s="158" t="s">
        <v>152</v>
      </c>
    </row>
    <row r="217" spans="1:65" s="13" customFormat="1">
      <c r="B217" s="156"/>
      <c r="D217" s="157" t="s">
        <v>160</v>
      </c>
      <c r="E217" s="158" t="s">
        <v>1</v>
      </c>
      <c r="F217" s="159" t="s">
        <v>475</v>
      </c>
      <c r="H217" s="160">
        <v>5.0999999999999996</v>
      </c>
      <c r="L217" s="156"/>
      <c r="M217" s="161"/>
      <c r="N217" s="162"/>
      <c r="O217" s="162"/>
      <c r="P217" s="162"/>
      <c r="Q217" s="162"/>
      <c r="R217" s="162"/>
      <c r="S217" s="162"/>
      <c r="T217" s="163"/>
      <c r="AT217" s="158" t="s">
        <v>160</v>
      </c>
      <c r="AU217" s="158" t="s">
        <v>83</v>
      </c>
      <c r="AV217" s="13" t="s">
        <v>83</v>
      </c>
      <c r="AW217" s="13" t="s">
        <v>29</v>
      </c>
      <c r="AX217" s="13" t="s">
        <v>73</v>
      </c>
      <c r="AY217" s="158" t="s">
        <v>152</v>
      </c>
    </row>
    <row r="218" spans="1:65" s="13" customFormat="1">
      <c r="B218" s="156"/>
      <c r="D218" s="157" t="s">
        <v>160</v>
      </c>
      <c r="E218" s="158" t="s">
        <v>1</v>
      </c>
      <c r="F218" s="159" t="s">
        <v>476</v>
      </c>
      <c r="H218" s="160">
        <v>3.9</v>
      </c>
      <c r="L218" s="156"/>
      <c r="M218" s="161"/>
      <c r="N218" s="162"/>
      <c r="O218" s="162"/>
      <c r="P218" s="162"/>
      <c r="Q218" s="162"/>
      <c r="R218" s="162"/>
      <c r="S218" s="162"/>
      <c r="T218" s="163"/>
      <c r="AT218" s="158" t="s">
        <v>160</v>
      </c>
      <c r="AU218" s="158" t="s">
        <v>83</v>
      </c>
      <c r="AV218" s="13" t="s">
        <v>83</v>
      </c>
      <c r="AW218" s="13" t="s">
        <v>29</v>
      </c>
      <c r="AX218" s="13" t="s">
        <v>73</v>
      </c>
      <c r="AY218" s="158" t="s">
        <v>152</v>
      </c>
    </row>
    <row r="219" spans="1:65" s="16" customFormat="1">
      <c r="B219" s="177"/>
      <c r="D219" s="157" t="s">
        <v>160</v>
      </c>
      <c r="E219" s="178" t="s">
        <v>1</v>
      </c>
      <c r="F219" s="179" t="s">
        <v>203</v>
      </c>
      <c r="H219" s="180">
        <v>46.646000000000001</v>
      </c>
      <c r="L219" s="177"/>
      <c r="M219" s="181"/>
      <c r="N219" s="182"/>
      <c r="O219" s="182"/>
      <c r="P219" s="182"/>
      <c r="Q219" s="182"/>
      <c r="R219" s="182"/>
      <c r="S219" s="182"/>
      <c r="T219" s="183"/>
      <c r="AT219" s="178" t="s">
        <v>160</v>
      </c>
      <c r="AU219" s="178" t="s">
        <v>83</v>
      </c>
      <c r="AV219" s="16" t="s">
        <v>158</v>
      </c>
      <c r="AW219" s="16" t="s">
        <v>29</v>
      </c>
      <c r="AX219" s="16" t="s">
        <v>81</v>
      </c>
      <c r="AY219" s="178" t="s">
        <v>152</v>
      </c>
    </row>
    <row r="220" spans="1:65" s="13" customFormat="1">
      <c r="B220" s="156"/>
      <c r="D220" s="157" t="s">
        <v>160</v>
      </c>
      <c r="F220" s="159" t="s">
        <v>477</v>
      </c>
      <c r="H220" s="160">
        <v>48.279000000000003</v>
      </c>
      <c r="L220" s="156"/>
      <c r="M220" s="161"/>
      <c r="N220" s="162"/>
      <c r="O220" s="162"/>
      <c r="P220" s="162"/>
      <c r="Q220" s="162"/>
      <c r="R220" s="162"/>
      <c r="S220" s="162"/>
      <c r="T220" s="163"/>
      <c r="AT220" s="158" t="s">
        <v>160</v>
      </c>
      <c r="AU220" s="158" t="s">
        <v>83</v>
      </c>
      <c r="AV220" s="13" t="s">
        <v>83</v>
      </c>
      <c r="AW220" s="13" t="s">
        <v>3</v>
      </c>
      <c r="AX220" s="13" t="s">
        <v>81</v>
      </c>
      <c r="AY220" s="158" t="s">
        <v>152</v>
      </c>
    </row>
    <row r="221" spans="1:65" s="2" customFormat="1" ht="14.4" customHeight="1">
      <c r="A221" s="30"/>
      <c r="B221" s="142"/>
      <c r="C221" s="143" t="s">
        <v>234</v>
      </c>
      <c r="D221" s="143" t="s">
        <v>154</v>
      </c>
      <c r="E221" s="144" t="s">
        <v>478</v>
      </c>
      <c r="F221" s="145" t="s">
        <v>479</v>
      </c>
      <c r="G221" s="146" t="s">
        <v>178</v>
      </c>
      <c r="H221" s="147">
        <v>0.14899999999999999</v>
      </c>
      <c r="I221" s="148"/>
      <c r="J221" s="148">
        <f>ROUND(I221*H221,2)</f>
        <v>0</v>
      </c>
      <c r="K221" s="149"/>
      <c r="L221" s="31"/>
      <c r="M221" s="150" t="s">
        <v>1</v>
      </c>
      <c r="N221" s="151" t="s">
        <v>38</v>
      </c>
      <c r="O221" s="152">
        <v>0.58399999999999996</v>
      </c>
      <c r="P221" s="152">
        <f>O221*H221</f>
        <v>8.7015999999999996E-2</v>
      </c>
      <c r="Q221" s="152">
        <v>2.45329</v>
      </c>
      <c r="R221" s="152">
        <f>Q221*H221</f>
        <v>0.36554020999999998</v>
      </c>
      <c r="S221" s="152">
        <v>0</v>
      </c>
      <c r="T221" s="153">
        <f>S221*H221</f>
        <v>0</v>
      </c>
      <c r="U221" s="30"/>
      <c r="V221" s="30"/>
      <c r="W221" s="30"/>
      <c r="X221" s="30"/>
      <c r="Y221" s="30"/>
      <c r="Z221" s="30"/>
      <c r="AA221" s="30"/>
      <c r="AB221" s="30"/>
      <c r="AC221" s="30"/>
      <c r="AD221" s="30"/>
      <c r="AE221" s="30"/>
      <c r="AR221" s="154" t="s">
        <v>158</v>
      </c>
      <c r="AT221" s="154" t="s">
        <v>154</v>
      </c>
      <c r="AU221" s="154" t="s">
        <v>83</v>
      </c>
      <c r="AY221" s="18" t="s">
        <v>152</v>
      </c>
      <c r="BE221" s="155">
        <f>IF(N221="základní",J221,0)</f>
        <v>0</v>
      </c>
      <c r="BF221" s="155">
        <f>IF(N221="snížená",J221,0)</f>
        <v>0</v>
      </c>
      <c r="BG221" s="155">
        <f>IF(N221="zákl. přenesená",J221,0)</f>
        <v>0</v>
      </c>
      <c r="BH221" s="155">
        <f>IF(N221="sníž. přenesená",J221,0)</f>
        <v>0</v>
      </c>
      <c r="BI221" s="155">
        <f>IF(N221="nulová",J221,0)</f>
        <v>0</v>
      </c>
      <c r="BJ221" s="18" t="s">
        <v>81</v>
      </c>
      <c r="BK221" s="155">
        <f>ROUND(I221*H221,2)</f>
        <v>0</v>
      </c>
      <c r="BL221" s="18" t="s">
        <v>158</v>
      </c>
      <c r="BM221" s="154" t="s">
        <v>480</v>
      </c>
    </row>
    <row r="222" spans="1:65" s="14" customFormat="1">
      <c r="B222" s="164"/>
      <c r="D222" s="157" t="s">
        <v>160</v>
      </c>
      <c r="E222" s="165" t="s">
        <v>1</v>
      </c>
      <c r="F222" s="166" t="s">
        <v>481</v>
      </c>
      <c r="H222" s="165" t="s">
        <v>1</v>
      </c>
      <c r="L222" s="164"/>
      <c r="M222" s="167"/>
      <c r="N222" s="168"/>
      <c r="O222" s="168"/>
      <c r="P222" s="168"/>
      <c r="Q222" s="168"/>
      <c r="R222" s="168"/>
      <c r="S222" s="168"/>
      <c r="T222" s="169"/>
      <c r="AT222" s="165" t="s">
        <v>160</v>
      </c>
      <c r="AU222" s="165" t="s">
        <v>83</v>
      </c>
      <c r="AV222" s="14" t="s">
        <v>81</v>
      </c>
      <c r="AW222" s="14" t="s">
        <v>29</v>
      </c>
      <c r="AX222" s="14" t="s">
        <v>73</v>
      </c>
      <c r="AY222" s="165" t="s">
        <v>152</v>
      </c>
    </row>
    <row r="223" spans="1:65" s="13" customFormat="1">
      <c r="B223" s="156"/>
      <c r="D223" s="157" t="s">
        <v>160</v>
      </c>
      <c r="E223" s="158" t="s">
        <v>1</v>
      </c>
      <c r="F223" s="159" t="s">
        <v>412</v>
      </c>
      <c r="H223" s="160">
        <v>0.14399999999999999</v>
      </c>
      <c r="L223" s="156"/>
      <c r="M223" s="161"/>
      <c r="N223" s="162"/>
      <c r="O223" s="162"/>
      <c r="P223" s="162"/>
      <c r="Q223" s="162"/>
      <c r="R223" s="162"/>
      <c r="S223" s="162"/>
      <c r="T223" s="163"/>
      <c r="AT223" s="158" t="s">
        <v>160</v>
      </c>
      <c r="AU223" s="158" t="s">
        <v>83</v>
      </c>
      <c r="AV223" s="13" t="s">
        <v>83</v>
      </c>
      <c r="AW223" s="13" t="s">
        <v>29</v>
      </c>
      <c r="AX223" s="13" t="s">
        <v>81</v>
      </c>
      <c r="AY223" s="158" t="s">
        <v>152</v>
      </c>
    </row>
    <row r="224" spans="1:65" s="13" customFormat="1">
      <c r="B224" s="156"/>
      <c r="D224" s="157" t="s">
        <v>160</v>
      </c>
      <c r="F224" s="159" t="s">
        <v>482</v>
      </c>
      <c r="H224" s="160">
        <v>0.14899999999999999</v>
      </c>
      <c r="L224" s="156"/>
      <c r="M224" s="161"/>
      <c r="N224" s="162"/>
      <c r="O224" s="162"/>
      <c r="P224" s="162"/>
      <c r="Q224" s="162"/>
      <c r="R224" s="162"/>
      <c r="S224" s="162"/>
      <c r="T224" s="163"/>
      <c r="AT224" s="158" t="s">
        <v>160</v>
      </c>
      <c r="AU224" s="158" t="s">
        <v>83</v>
      </c>
      <c r="AV224" s="13" t="s">
        <v>83</v>
      </c>
      <c r="AW224" s="13" t="s">
        <v>3</v>
      </c>
      <c r="AX224" s="13" t="s">
        <v>81</v>
      </c>
      <c r="AY224" s="158" t="s">
        <v>152</v>
      </c>
    </row>
    <row r="225" spans="1:65" s="12" customFormat="1" ht="22.8" customHeight="1">
      <c r="B225" s="130"/>
      <c r="D225" s="131" t="s">
        <v>72</v>
      </c>
      <c r="E225" s="140" t="s">
        <v>166</v>
      </c>
      <c r="F225" s="140" t="s">
        <v>483</v>
      </c>
      <c r="J225" s="141">
        <f>BK225</f>
        <v>0</v>
      </c>
      <c r="L225" s="130"/>
      <c r="M225" s="134"/>
      <c r="N225" s="135"/>
      <c r="O225" s="135"/>
      <c r="P225" s="136">
        <f>SUM(P226:P256)</f>
        <v>745.31988499999989</v>
      </c>
      <c r="Q225" s="135"/>
      <c r="R225" s="136">
        <f>SUM(R226:R256)</f>
        <v>392.22656429999995</v>
      </c>
      <c r="S225" s="135"/>
      <c r="T225" s="137">
        <f>SUM(T226:T256)</f>
        <v>0</v>
      </c>
      <c r="AR225" s="131" t="s">
        <v>81</v>
      </c>
      <c r="AT225" s="138" t="s">
        <v>72</v>
      </c>
      <c r="AU225" s="138" t="s">
        <v>81</v>
      </c>
      <c r="AY225" s="131" t="s">
        <v>152</v>
      </c>
      <c r="BK225" s="139">
        <f>SUM(BK226:BK256)</f>
        <v>0</v>
      </c>
    </row>
    <row r="226" spans="1:65" s="2" customFormat="1" ht="33.6" customHeight="1">
      <c r="A226" s="30"/>
      <c r="B226" s="142"/>
      <c r="C226" s="143" t="s">
        <v>239</v>
      </c>
      <c r="D226" s="143" t="s">
        <v>154</v>
      </c>
      <c r="E226" s="144" t="s">
        <v>484</v>
      </c>
      <c r="F226" s="145" t="s">
        <v>485</v>
      </c>
      <c r="G226" s="146" t="s">
        <v>157</v>
      </c>
      <c r="H226" s="147">
        <v>48.274999999999999</v>
      </c>
      <c r="I226" s="148"/>
      <c r="J226" s="148">
        <f>ROUND(I226*H226,2)</f>
        <v>0</v>
      </c>
      <c r="K226" s="149"/>
      <c r="L226" s="31"/>
      <c r="M226" s="150" t="s">
        <v>1</v>
      </c>
      <c r="N226" s="151" t="s">
        <v>38</v>
      </c>
      <c r="O226" s="152">
        <v>1.0860000000000001</v>
      </c>
      <c r="P226" s="152">
        <f>O226*H226</f>
        <v>52.426650000000002</v>
      </c>
      <c r="Q226" s="152">
        <v>0.71545999999999998</v>
      </c>
      <c r="R226" s="152">
        <f>Q226*H226</f>
        <v>34.538831500000001</v>
      </c>
      <c r="S226" s="152">
        <v>0</v>
      </c>
      <c r="T226" s="153">
        <f>S226*H226</f>
        <v>0</v>
      </c>
      <c r="U226" s="30"/>
      <c r="V226" s="30"/>
      <c r="W226" s="30"/>
      <c r="X226" s="30"/>
      <c r="Y226" s="30"/>
      <c r="Z226" s="30"/>
      <c r="AA226" s="30"/>
      <c r="AB226" s="30"/>
      <c r="AC226" s="30"/>
      <c r="AD226" s="30"/>
      <c r="AE226" s="30"/>
      <c r="AR226" s="154" t="s">
        <v>158</v>
      </c>
      <c r="AT226" s="154" t="s">
        <v>154</v>
      </c>
      <c r="AU226" s="154" t="s">
        <v>83</v>
      </c>
      <c r="AY226" s="18" t="s">
        <v>152</v>
      </c>
      <c r="BE226" s="155">
        <f>IF(N226="základní",J226,0)</f>
        <v>0</v>
      </c>
      <c r="BF226" s="155">
        <f>IF(N226="snížená",J226,0)</f>
        <v>0</v>
      </c>
      <c r="BG226" s="155">
        <f>IF(N226="zákl. přenesená",J226,0)</f>
        <v>0</v>
      </c>
      <c r="BH226" s="155">
        <f>IF(N226="sníž. přenesená",J226,0)</f>
        <v>0</v>
      </c>
      <c r="BI226" s="155">
        <f>IF(N226="nulová",J226,0)</f>
        <v>0</v>
      </c>
      <c r="BJ226" s="18" t="s">
        <v>81</v>
      </c>
      <c r="BK226" s="155">
        <f>ROUND(I226*H226,2)</f>
        <v>0</v>
      </c>
      <c r="BL226" s="18" t="s">
        <v>158</v>
      </c>
      <c r="BM226" s="154" t="s">
        <v>486</v>
      </c>
    </row>
    <row r="227" spans="1:65" s="13" customFormat="1">
      <c r="B227" s="156"/>
      <c r="D227" s="157" t="s">
        <v>160</v>
      </c>
      <c r="E227" s="158" t="s">
        <v>1</v>
      </c>
      <c r="F227" s="159" t="s">
        <v>487</v>
      </c>
      <c r="H227" s="160">
        <v>29.625</v>
      </c>
      <c r="L227" s="156"/>
      <c r="M227" s="161"/>
      <c r="N227" s="162"/>
      <c r="O227" s="162"/>
      <c r="P227" s="162"/>
      <c r="Q227" s="162"/>
      <c r="R227" s="162"/>
      <c r="S227" s="162"/>
      <c r="T227" s="163"/>
      <c r="AT227" s="158" t="s">
        <v>160</v>
      </c>
      <c r="AU227" s="158" t="s">
        <v>83</v>
      </c>
      <c r="AV227" s="13" t="s">
        <v>83</v>
      </c>
      <c r="AW227" s="13" t="s">
        <v>29</v>
      </c>
      <c r="AX227" s="13" t="s">
        <v>73</v>
      </c>
      <c r="AY227" s="158" t="s">
        <v>152</v>
      </c>
    </row>
    <row r="228" spans="1:65" s="13" customFormat="1">
      <c r="B228" s="156"/>
      <c r="D228" s="157" t="s">
        <v>160</v>
      </c>
      <c r="E228" s="158" t="s">
        <v>1</v>
      </c>
      <c r="F228" s="159" t="s">
        <v>488</v>
      </c>
      <c r="H228" s="160">
        <v>7.65</v>
      </c>
      <c r="L228" s="156"/>
      <c r="M228" s="161"/>
      <c r="N228" s="162"/>
      <c r="O228" s="162"/>
      <c r="P228" s="162"/>
      <c r="Q228" s="162"/>
      <c r="R228" s="162"/>
      <c r="S228" s="162"/>
      <c r="T228" s="163"/>
      <c r="AT228" s="158" t="s">
        <v>160</v>
      </c>
      <c r="AU228" s="158" t="s">
        <v>83</v>
      </c>
      <c r="AV228" s="13" t="s">
        <v>83</v>
      </c>
      <c r="AW228" s="13" t="s">
        <v>29</v>
      </c>
      <c r="AX228" s="13" t="s">
        <v>73</v>
      </c>
      <c r="AY228" s="158" t="s">
        <v>152</v>
      </c>
    </row>
    <row r="229" spans="1:65" s="13" customFormat="1">
      <c r="B229" s="156"/>
      <c r="D229" s="157" t="s">
        <v>160</v>
      </c>
      <c r="E229" s="158" t="s">
        <v>1</v>
      </c>
      <c r="F229" s="159" t="s">
        <v>489</v>
      </c>
      <c r="H229" s="160">
        <v>11</v>
      </c>
      <c r="L229" s="156"/>
      <c r="M229" s="161"/>
      <c r="N229" s="162"/>
      <c r="O229" s="162"/>
      <c r="P229" s="162"/>
      <c r="Q229" s="162"/>
      <c r="R229" s="162"/>
      <c r="S229" s="162"/>
      <c r="T229" s="163"/>
      <c r="AT229" s="158" t="s">
        <v>160</v>
      </c>
      <c r="AU229" s="158" t="s">
        <v>83</v>
      </c>
      <c r="AV229" s="13" t="s">
        <v>83</v>
      </c>
      <c r="AW229" s="13" t="s">
        <v>29</v>
      </c>
      <c r="AX229" s="13" t="s">
        <v>73</v>
      </c>
      <c r="AY229" s="158" t="s">
        <v>152</v>
      </c>
    </row>
    <row r="230" spans="1:65" s="16" customFormat="1">
      <c r="B230" s="177"/>
      <c r="D230" s="157" t="s">
        <v>160</v>
      </c>
      <c r="E230" s="178" t="s">
        <v>1</v>
      </c>
      <c r="F230" s="179" t="s">
        <v>203</v>
      </c>
      <c r="H230" s="180">
        <v>48.274999999999999</v>
      </c>
      <c r="L230" s="177"/>
      <c r="M230" s="181"/>
      <c r="N230" s="182"/>
      <c r="O230" s="182"/>
      <c r="P230" s="182"/>
      <c r="Q230" s="182"/>
      <c r="R230" s="182"/>
      <c r="S230" s="182"/>
      <c r="T230" s="183"/>
      <c r="AT230" s="178" t="s">
        <v>160</v>
      </c>
      <c r="AU230" s="178" t="s">
        <v>83</v>
      </c>
      <c r="AV230" s="16" t="s">
        <v>158</v>
      </c>
      <c r="AW230" s="16" t="s">
        <v>29</v>
      </c>
      <c r="AX230" s="16" t="s">
        <v>81</v>
      </c>
      <c r="AY230" s="178" t="s">
        <v>152</v>
      </c>
    </row>
    <row r="231" spans="1:65" s="2" customFormat="1" ht="35.4" customHeight="1">
      <c r="A231" s="30"/>
      <c r="B231" s="142"/>
      <c r="C231" s="143" t="s">
        <v>244</v>
      </c>
      <c r="D231" s="143" t="s">
        <v>154</v>
      </c>
      <c r="E231" s="144" t="s">
        <v>490</v>
      </c>
      <c r="F231" s="145" t="s">
        <v>491</v>
      </c>
      <c r="G231" s="146" t="s">
        <v>157</v>
      </c>
      <c r="H231" s="147">
        <v>152.47499999999999</v>
      </c>
      <c r="I231" s="148"/>
      <c r="J231" s="148">
        <f>ROUND(I231*H231,2)</f>
        <v>0</v>
      </c>
      <c r="K231" s="149"/>
      <c r="L231" s="31"/>
      <c r="M231" s="150" t="s">
        <v>1</v>
      </c>
      <c r="N231" s="151" t="s">
        <v>38</v>
      </c>
      <c r="O231" s="152">
        <v>1.3959999999999999</v>
      </c>
      <c r="P231" s="152">
        <f>O231*H231</f>
        <v>212.85509999999996</v>
      </c>
      <c r="Q231" s="152">
        <v>1.0145999999999999</v>
      </c>
      <c r="R231" s="152">
        <f>Q231*H231</f>
        <v>154.70113499999999</v>
      </c>
      <c r="S231" s="152">
        <v>0</v>
      </c>
      <c r="T231" s="153">
        <f>S231*H231</f>
        <v>0</v>
      </c>
      <c r="U231" s="30"/>
      <c r="V231" s="30"/>
      <c r="W231" s="30"/>
      <c r="X231" s="30"/>
      <c r="Y231" s="30"/>
      <c r="Z231" s="30"/>
      <c r="AA231" s="30"/>
      <c r="AB231" s="30"/>
      <c r="AC231" s="30"/>
      <c r="AD231" s="30"/>
      <c r="AE231" s="30"/>
      <c r="AR231" s="154" t="s">
        <v>158</v>
      </c>
      <c r="AT231" s="154" t="s">
        <v>154</v>
      </c>
      <c r="AU231" s="154" t="s">
        <v>83</v>
      </c>
      <c r="AY231" s="18" t="s">
        <v>152</v>
      </c>
      <c r="BE231" s="155">
        <f>IF(N231="základní",J231,0)</f>
        <v>0</v>
      </c>
      <c r="BF231" s="155">
        <f>IF(N231="snížená",J231,0)</f>
        <v>0</v>
      </c>
      <c r="BG231" s="155">
        <f>IF(N231="zákl. přenesená",J231,0)</f>
        <v>0</v>
      </c>
      <c r="BH231" s="155">
        <f>IF(N231="sníž. přenesená",J231,0)</f>
        <v>0</v>
      </c>
      <c r="BI231" s="155">
        <f>IF(N231="nulová",J231,0)</f>
        <v>0</v>
      </c>
      <c r="BJ231" s="18" t="s">
        <v>81</v>
      </c>
      <c r="BK231" s="155">
        <f>ROUND(I231*H231,2)</f>
        <v>0</v>
      </c>
      <c r="BL231" s="18" t="s">
        <v>158</v>
      </c>
      <c r="BM231" s="154" t="s">
        <v>492</v>
      </c>
    </row>
    <row r="232" spans="1:65" s="13" customFormat="1">
      <c r="B232" s="156"/>
      <c r="D232" s="157" t="s">
        <v>160</v>
      </c>
      <c r="E232" s="158" t="s">
        <v>1</v>
      </c>
      <c r="F232" s="159" t="s">
        <v>493</v>
      </c>
      <c r="H232" s="160">
        <v>25</v>
      </c>
      <c r="L232" s="156"/>
      <c r="M232" s="161"/>
      <c r="N232" s="162"/>
      <c r="O232" s="162"/>
      <c r="P232" s="162"/>
      <c r="Q232" s="162"/>
      <c r="R232" s="162"/>
      <c r="S232" s="162"/>
      <c r="T232" s="163"/>
      <c r="AT232" s="158" t="s">
        <v>160</v>
      </c>
      <c r="AU232" s="158" t="s">
        <v>83</v>
      </c>
      <c r="AV232" s="13" t="s">
        <v>83</v>
      </c>
      <c r="AW232" s="13" t="s">
        <v>29</v>
      </c>
      <c r="AX232" s="13" t="s">
        <v>73</v>
      </c>
      <c r="AY232" s="158" t="s">
        <v>152</v>
      </c>
    </row>
    <row r="233" spans="1:65" s="13" customFormat="1">
      <c r="B233" s="156"/>
      <c r="D233" s="157" t="s">
        <v>160</v>
      </c>
      <c r="E233" s="158" t="s">
        <v>1</v>
      </c>
      <c r="F233" s="159" t="s">
        <v>494</v>
      </c>
      <c r="H233" s="160">
        <v>80.25</v>
      </c>
      <c r="L233" s="156"/>
      <c r="M233" s="161"/>
      <c r="N233" s="162"/>
      <c r="O233" s="162"/>
      <c r="P233" s="162"/>
      <c r="Q233" s="162"/>
      <c r="R233" s="162"/>
      <c r="S233" s="162"/>
      <c r="T233" s="163"/>
      <c r="AT233" s="158" t="s">
        <v>160</v>
      </c>
      <c r="AU233" s="158" t="s">
        <v>83</v>
      </c>
      <c r="AV233" s="13" t="s">
        <v>83</v>
      </c>
      <c r="AW233" s="13" t="s">
        <v>29</v>
      </c>
      <c r="AX233" s="13" t="s">
        <v>73</v>
      </c>
      <c r="AY233" s="158" t="s">
        <v>152</v>
      </c>
    </row>
    <row r="234" spans="1:65" s="13" customFormat="1">
      <c r="B234" s="156"/>
      <c r="D234" s="157" t="s">
        <v>160</v>
      </c>
      <c r="E234" s="158" t="s">
        <v>1</v>
      </c>
      <c r="F234" s="159" t="s">
        <v>495</v>
      </c>
      <c r="H234" s="160">
        <v>11.475</v>
      </c>
      <c r="L234" s="156"/>
      <c r="M234" s="161"/>
      <c r="N234" s="162"/>
      <c r="O234" s="162"/>
      <c r="P234" s="162"/>
      <c r="Q234" s="162"/>
      <c r="R234" s="162"/>
      <c r="S234" s="162"/>
      <c r="T234" s="163"/>
      <c r="AT234" s="158" t="s">
        <v>160</v>
      </c>
      <c r="AU234" s="158" t="s">
        <v>83</v>
      </c>
      <c r="AV234" s="13" t="s">
        <v>83</v>
      </c>
      <c r="AW234" s="13" t="s">
        <v>29</v>
      </c>
      <c r="AX234" s="13" t="s">
        <v>73</v>
      </c>
      <c r="AY234" s="158" t="s">
        <v>152</v>
      </c>
    </row>
    <row r="235" spans="1:65" s="13" customFormat="1">
      <c r="B235" s="156"/>
      <c r="D235" s="157" t="s">
        <v>160</v>
      </c>
      <c r="E235" s="158" t="s">
        <v>1</v>
      </c>
      <c r="F235" s="159" t="s">
        <v>496</v>
      </c>
      <c r="H235" s="160">
        <v>5.5</v>
      </c>
      <c r="L235" s="156"/>
      <c r="M235" s="161"/>
      <c r="N235" s="162"/>
      <c r="O235" s="162"/>
      <c r="P235" s="162"/>
      <c r="Q235" s="162"/>
      <c r="R235" s="162"/>
      <c r="S235" s="162"/>
      <c r="T235" s="163"/>
      <c r="AT235" s="158" t="s">
        <v>160</v>
      </c>
      <c r="AU235" s="158" t="s">
        <v>83</v>
      </c>
      <c r="AV235" s="13" t="s">
        <v>83</v>
      </c>
      <c r="AW235" s="13" t="s">
        <v>29</v>
      </c>
      <c r="AX235" s="13" t="s">
        <v>73</v>
      </c>
      <c r="AY235" s="158" t="s">
        <v>152</v>
      </c>
    </row>
    <row r="236" spans="1:65" s="13" customFormat="1">
      <c r="B236" s="156"/>
      <c r="D236" s="157" t="s">
        <v>160</v>
      </c>
      <c r="E236" s="158" t="s">
        <v>1</v>
      </c>
      <c r="F236" s="159" t="s">
        <v>497</v>
      </c>
      <c r="H236" s="160">
        <v>12.75</v>
      </c>
      <c r="L236" s="156"/>
      <c r="M236" s="161"/>
      <c r="N236" s="162"/>
      <c r="O236" s="162"/>
      <c r="P236" s="162"/>
      <c r="Q236" s="162"/>
      <c r="R236" s="162"/>
      <c r="S236" s="162"/>
      <c r="T236" s="163"/>
      <c r="AT236" s="158" t="s">
        <v>160</v>
      </c>
      <c r="AU236" s="158" t="s">
        <v>83</v>
      </c>
      <c r="AV236" s="13" t="s">
        <v>83</v>
      </c>
      <c r="AW236" s="13" t="s">
        <v>29</v>
      </c>
      <c r="AX236" s="13" t="s">
        <v>73</v>
      </c>
      <c r="AY236" s="158" t="s">
        <v>152</v>
      </c>
    </row>
    <row r="237" spans="1:65" s="13" customFormat="1">
      <c r="B237" s="156"/>
      <c r="D237" s="157" t="s">
        <v>160</v>
      </c>
      <c r="E237" s="158" t="s">
        <v>1</v>
      </c>
      <c r="F237" s="159" t="s">
        <v>498</v>
      </c>
      <c r="H237" s="160">
        <v>17.5</v>
      </c>
      <c r="L237" s="156"/>
      <c r="M237" s="161"/>
      <c r="N237" s="162"/>
      <c r="O237" s="162"/>
      <c r="P237" s="162"/>
      <c r="Q237" s="162"/>
      <c r="R237" s="162"/>
      <c r="S237" s="162"/>
      <c r="T237" s="163"/>
      <c r="AT237" s="158" t="s">
        <v>160</v>
      </c>
      <c r="AU237" s="158" t="s">
        <v>83</v>
      </c>
      <c r="AV237" s="13" t="s">
        <v>83</v>
      </c>
      <c r="AW237" s="13" t="s">
        <v>29</v>
      </c>
      <c r="AX237" s="13" t="s">
        <v>73</v>
      </c>
      <c r="AY237" s="158" t="s">
        <v>152</v>
      </c>
    </row>
    <row r="238" spans="1:65" s="16" customFormat="1">
      <c r="B238" s="177"/>
      <c r="D238" s="157" t="s">
        <v>160</v>
      </c>
      <c r="E238" s="178" t="s">
        <v>1</v>
      </c>
      <c r="F238" s="179" t="s">
        <v>203</v>
      </c>
      <c r="H238" s="180">
        <v>152.47499999999999</v>
      </c>
      <c r="L238" s="177"/>
      <c r="M238" s="181"/>
      <c r="N238" s="182"/>
      <c r="O238" s="182"/>
      <c r="P238" s="182"/>
      <c r="Q238" s="182"/>
      <c r="R238" s="182"/>
      <c r="S238" s="182"/>
      <c r="T238" s="183"/>
      <c r="AT238" s="178" t="s">
        <v>160</v>
      </c>
      <c r="AU238" s="178" t="s">
        <v>83</v>
      </c>
      <c r="AV238" s="16" t="s">
        <v>158</v>
      </c>
      <c r="AW238" s="16" t="s">
        <v>29</v>
      </c>
      <c r="AX238" s="16" t="s">
        <v>81</v>
      </c>
      <c r="AY238" s="178" t="s">
        <v>152</v>
      </c>
    </row>
    <row r="239" spans="1:65" s="2" customFormat="1" ht="14.4" customHeight="1">
      <c r="A239" s="30"/>
      <c r="B239" s="142"/>
      <c r="C239" s="143" t="s">
        <v>8</v>
      </c>
      <c r="D239" s="143" t="s">
        <v>154</v>
      </c>
      <c r="E239" s="144" t="s">
        <v>499</v>
      </c>
      <c r="F239" s="145" t="s">
        <v>500</v>
      </c>
      <c r="G239" s="146" t="s">
        <v>255</v>
      </c>
      <c r="H239" s="147">
        <v>4.6349999999999998</v>
      </c>
      <c r="I239" s="148"/>
      <c r="J239" s="148">
        <f>ROUND(I239*H239,2)</f>
        <v>0</v>
      </c>
      <c r="K239" s="149"/>
      <c r="L239" s="31"/>
      <c r="M239" s="150" t="s">
        <v>1</v>
      </c>
      <c r="N239" s="151" t="s">
        <v>38</v>
      </c>
      <c r="O239" s="152">
        <v>26.431000000000001</v>
      </c>
      <c r="P239" s="152">
        <f>O239*H239</f>
        <v>122.507685</v>
      </c>
      <c r="Q239" s="152">
        <v>1.04922</v>
      </c>
      <c r="R239" s="152">
        <f>Q239*H239</f>
        <v>4.8631346999999998</v>
      </c>
      <c r="S239" s="152">
        <v>0</v>
      </c>
      <c r="T239" s="153">
        <f>S239*H239</f>
        <v>0</v>
      </c>
      <c r="U239" s="30"/>
      <c r="V239" s="30"/>
      <c r="W239" s="30"/>
      <c r="X239" s="30"/>
      <c r="Y239" s="30"/>
      <c r="Z239" s="30"/>
      <c r="AA239" s="30"/>
      <c r="AB239" s="30"/>
      <c r="AC239" s="30"/>
      <c r="AD239" s="30"/>
      <c r="AE239" s="30"/>
      <c r="AR239" s="154" t="s">
        <v>158</v>
      </c>
      <c r="AT239" s="154" t="s">
        <v>154</v>
      </c>
      <c r="AU239" s="154" t="s">
        <v>83</v>
      </c>
      <c r="AY239" s="18" t="s">
        <v>152</v>
      </c>
      <c r="BE239" s="155">
        <f>IF(N239="základní",J239,0)</f>
        <v>0</v>
      </c>
      <c r="BF239" s="155">
        <f>IF(N239="snížená",J239,0)</f>
        <v>0</v>
      </c>
      <c r="BG239" s="155">
        <f>IF(N239="zákl. přenesená",J239,0)</f>
        <v>0</v>
      </c>
      <c r="BH239" s="155">
        <f>IF(N239="sníž. přenesená",J239,0)</f>
        <v>0</v>
      </c>
      <c r="BI239" s="155">
        <f>IF(N239="nulová",J239,0)</f>
        <v>0</v>
      </c>
      <c r="BJ239" s="18" t="s">
        <v>81</v>
      </c>
      <c r="BK239" s="155">
        <f>ROUND(I239*H239,2)</f>
        <v>0</v>
      </c>
      <c r="BL239" s="18" t="s">
        <v>158</v>
      </c>
      <c r="BM239" s="154" t="s">
        <v>501</v>
      </c>
    </row>
    <row r="240" spans="1:65" s="2" customFormat="1" ht="24.15" customHeight="1">
      <c r="A240" s="30"/>
      <c r="B240" s="142"/>
      <c r="C240" s="143" t="s">
        <v>252</v>
      </c>
      <c r="D240" s="143" t="s">
        <v>154</v>
      </c>
      <c r="E240" s="144" t="s">
        <v>502</v>
      </c>
      <c r="F240" s="145" t="s">
        <v>503</v>
      </c>
      <c r="G240" s="146" t="s">
        <v>173</v>
      </c>
      <c r="H240" s="147">
        <v>341.53</v>
      </c>
      <c r="I240" s="148"/>
      <c r="J240" s="148">
        <f>ROUND(I240*H240,2)</f>
        <v>0</v>
      </c>
      <c r="K240" s="149"/>
      <c r="L240" s="31"/>
      <c r="M240" s="150" t="s">
        <v>1</v>
      </c>
      <c r="N240" s="151" t="s">
        <v>38</v>
      </c>
      <c r="O240" s="152">
        <v>0.96499999999999997</v>
      </c>
      <c r="P240" s="152">
        <f>O240*H240</f>
        <v>329.57644999999997</v>
      </c>
      <c r="Q240" s="152">
        <v>0.24127000000000001</v>
      </c>
      <c r="R240" s="152">
        <f>Q240*H240</f>
        <v>82.400943099999992</v>
      </c>
      <c r="S240" s="152">
        <v>0</v>
      </c>
      <c r="T240" s="153">
        <f>S240*H240</f>
        <v>0</v>
      </c>
      <c r="U240" s="30"/>
      <c r="V240" s="30"/>
      <c r="W240" s="30"/>
      <c r="X240" s="30"/>
      <c r="Y240" s="30"/>
      <c r="Z240" s="30"/>
      <c r="AA240" s="30"/>
      <c r="AB240" s="30"/>
      <c r="AC240" s="30"/>
      <c r="AD240" s="30"/>
      <c r="AE240" s="30"/>
      <c r="AR240" s="154" t="s">
        <v>158</v>
      </c>
      <c r="AT240" s="154" t="s">
        <v>154</v>
      </c>
      <c r="AU240" s="154" t="s">
        <v>83</v>
      </c>
      <c r="AY240" s="18" t="s">
        <v>152</v>
      </c>
      <c r="BE240" s="155">
        <f>IF(N240="základní",J240,0)</f>
        <v>0</v>
      </c>
      <c r="BF240" s="155">
        <f>IF(N240="snížená",J240,0)</f>
        <v>0</v>
      </c>
      <c r="BG240" s="155">
        <f>IF(N240="zákl. přenesená",J240,0)</f>
        <v>0</v>
      </c>
      <c r="BH240" s="155">
        <f>IF(N240="sníž. přenesená",J240,0)</f>
        <v>0</v>
      </c>
      <c r="BI240" s="155">
        <f>IF(N240="nulová",J240,0)</f>
        <v>0</v>
      </c>
      <c r="BJ240" s="18" t="s">
        <v>81</v>
      </c>
      <c r="BK240" s="155">
        <f>ROUND(I240*H240,2)</f>
        <v>0</v>
      </c>
      <c r="BL240" s="18" t="s">
        <v>158</v>
      </c>
      <c r="BM240" s="154" t="s">
        <v>504</v>
      </c>
    </row>
    <row r="241" spans="1:65" s="14" customFormat="1">
      <c r="B241" s="164"/>
      <c r="D241" s="157" t="s">
        <v>160</v>
      </c>
      <c r="E241" s="165" t="s">
        <v>1</v>
      </c>
      <c r="F241" s="166" t="s">
        <v>505</v>
      </c>
      <c r="H241" s="165" t="s">
        <v>1</v>
      </c>
      <c r="L241" s="164"/>
      <c r="M241" s="167"/>
      <c r="N241" s="168"/>
      <c r="O241" s="168"/>
      <c r="P241" s="168"/>
      <c r="Q241" s="168"/>
      <c r="R241" s="168"/>
      <c r="S241" s="168"/>
      <c r="T241" s="169"/>
      <c r="AT241" s="165" t="s">
        <v>160</v>
      </c>
      <c r="AU241" s="165" t="s">
        <v>83</v>
      </c>
      <c r="AV241" s="14" t="s">
        <v>81</v>
      </c>
      <c r="AW241" s="14" t="s">
        <v>29</v>
      </c>
      <c r="AX241" s="14" t="s">
        <v>73</v>
      </c>
      <c r="AY241" s="165" t="s">
        <v>152</v>
      </c>
    </row>
    <row r="242" spans="1:65" s="13" customFormat="1" ht="20.399999999999999">
      <c r="B242" s="156"/>
      <c r="D242" s="157" t="s">
        <v>160</v>
      </c>
      <c r="E242" s="158" t="s">
        <v>1</v>
      </c>
      <c r="F242" s="159" t="s">
        <v>506</v>
      </c>
      <c r="H242" s="160">
        <v>82.91</v>
      </c>
      <c r="L242" s="156"/>
      <c r="M242" s="161"/>
      <c r="N242" s="162"/>
      <c r="O242" s="162"/>
      <c r="P242" s="162"/>
      <c r="Q242" s="162"/>
      <c r="R242" s="162"/>
      <c r="S242" s="162"/>
      <c r="T242" s="163"/>
      <c r="AT242" s="158" t="s">
        <v>160</v>
      </c>
      <c r="AU242" s="158" t="s">
        <v>83</v>
      </c>
      <c r="AV242" s="13" t="s">
        <v>83</v>
      </c>
      <c r="AW242" s="13" t="s">
        <v>29</v>
      </c>
      <c r="AX242" s="13" t="s">
        <v>73</v>
      </c>
      <c r="AY242" s="158" t="s">
        <v>152</v>
      </c>
    </row>
    <row r="243" spans="1:65" s="13" customFormat="1">
      <c r="B243" s="156"/>
      <c r="D243" s="157" t="s">
        <v>160</v>
      </c>
      <c r="E243" s="158" t="s">
        <v>1</v>
      </c>
      <c r="F243" s="159" t="s">
        <v>507</v>
      </c>
      <c r="H243" s="160">
        <v>36.159999999999997</v>
      </c>
      <c r="L243" s="156"/>
      <c r="M243" s="161"/>
      <c r="N243" s="162"/>
      <c r="O243" s="162"/>
      <c r="P243" s="162"/>
      <c r="Q243" s="162"/>
      <c r="R243" s="162"/>
      <c r="S243" s="162"/>
      <c r="T243" s="163"/>
      <c r="AT243" s="158" t="s">
        <v>160</v>
      </c>
      <c r="AU243" s="158" t="s">
        <v>83</v>
      </c>
      <c r="AV243" s="13" t="s">
        <v>83</v>
      </c>
      <c r="AW243" s="13" t="s">
        <v>29</v>
      </c>
      <c r="AX243" s="13" t="s">
        <v>73</v>
      </c>
      <c r="AY243" s="158" t="s">
        <v>152</v>
      </c>
    </row>
    <row r="244" spans="1:65" s="13" customFormat="1">
      <c r="B244" s="156"/>
      <c r="D244" s="157" t="s">
        <v>160</v>
      </c>
      <c r="E244" s="158" t="s">
        <v>1</v>
      </c>
      <c r="F244" s="159" t="s">
        <v>508</v>
      </c>
      <c r="H244" s="160">
        <v>82.97</v>
      </c>
      <c r="L244" s="156"/>
      <c r="M244" s="161"/>
      <c r="N244" s="162"/>
      <c r="O244" s="162"/>
      <c r="P244" s="162"/>
      <c r="Q244" s="162"/>
      <c r="R244" s="162"/>
      <c r="S244" s="162"/>
      <c r="T244" s="163"/>
      <c r="AT244" s="158" t="s">
        <v>160</v>
      </c>
      <c r="AU244" s="158" t="s">
        <v>83</v>
      </c>
      <c r="AV244" s="13" t="s">
        <v>83</v>
      </c>
      <c r="AW244" s="13" t="s">
        <v>29</v>
      </c>
      <c r="AX244" s="13" t="s">
        <v>73</v>
      </c>
      <c r="AY244" s="158" t="s">
        <v>152</v>
      </c>
    </row>
    <row r="245" spans="1:65" s="13" customFormat="1">
      <c r="B245" s="156"/>
      <c r="D245" s="157" t="s">
        <v>160</v>
      </c>
      <c r="E245" s="158" t="s">
        <v>1</v>
      </c>
      <c r="F245" s="159" t="s">
        <v>509</v>
      </c>
      <c r="H245" s="160">
        <v>84.55</v>
      </c>
      <c r="L245" s="156"/>
      <c r="M245" s="161"/>
      <c r="N245" s="162"/>
      <c r="O245" s="162"/>
      <c r="P245" s="162"/>
      <c r="Q245" s="162"/>
      <c r="R245" s="162"/>
      <c r="S245" s="162"/>
      <c r="T245" s="163"/>
      <c r="AT245" s="158" t="s">
        <v>160</v>
      </c>
      <c r="AU245" s="158" t="s">
        <v>83</v>
      </c>
      <c r="AV245" s="13" t="s">
        <v>83</v>
      </c>
      <c r="AW245" s="13" t="s">
        <v>29</v>
      </c>
      <c r="AX245" s="13" t="s">
        <v>73</v>
      </c>
      <c r="AY245" s="158" t="s">
        <v>152</v>
      </c>
    </row>
    <row r="246" spans="1:65" s="13" customFormat="1">
      <c r="B246" s="156"/>
      <c r="D246" s="157" t="s">
        <v>160</v>
      </c>
      <c r="E246" s="158" t="s">
        <v>1</v>
      </c>
      <c r="F246" s="159" t="s">
        <v>510</v>
      </c>
      <c r="H246" s="160">
        <v>54.94</v>
      </c>
      <c r="L246" s="156"/>
      <c r="M246" s="161"/>
      <c r="N246" s="162"/>
      <c r="O246" s="162"/>
      <c r="P246" s="162"/>
      <c r="Q246" s="162"/>
      <c r="R246" s="162"/>
      <c r="S246" s="162"/>
      <c r="T246" s="163"/>
      <c r="AT246" s="158" t="s">
        <v>160</v>
      </c>
      <c r="AU246" s="158" t="s">
        <v>83</v>
      </c>
      <c r="AV246" s="13" t="s">
        <v>83</v>
      </c>
      <c r="AW246" s="13" t="s">
        <v>29</v>
      </c>
      <c r="AX246" s="13" t="s">
        <v>73</v>
      </c>
      <c r="AY246" s="158" t="s">
        <v>152</v>
      </c>
    </row>
    <row r="247" spans="1:65" s="16" customFormat="1">
      <c r="B247" s="177"/>
      <c r="D247" s="157" t="s">
        <v>160</v>
      </c>
      <c r="E247" s="178" t="s">
        <v>1</v>
      </c>
      <c r="F247" s="179" t="s">
        <v>203</v>
      </c>
      <c r="H247" s="180">
        <v>341.53</v>
      </c>
      <c r="L247" s="177"/>
      <c r="M247" s="181"/>
      <c r="N247" s="182"/>
      <c r="O247" s="182"/>
      <c r="P247" s="182"/>
      <c r="Q247" s="182"/>
      <c r="R247" s="182"/>
      <c r="S247" s="182"/>
      <c r="T247" s="183"/>
      <c r="AT247" s="178" t="s">
        <v>160</v>
      </c>
      <c r="AU247" s="178" t="s">
        <v>83</v>
      </c>
      <c r="AV247" s="16" t="s">
        <v>158</v>
      </c>
      <c r="AW247" s="16" t="s">
        <v>29</v>
      </c>
      <c r="AX247" s="16" t="s">
        <v>81</v>
      </c>
      <c r="AY247" s="178" t="s">
        <v>152</v>
      </c>
    </row>
    <row r="248" spans="1:65" s="2" customFormat="1" ht="14.4" customHeight="1">
      <c r="A248" s="30"/>
      <c r="B248" s="142"/>
      <c r="C248" s="188" t="s">
        <v>271</v>
      </c>
      <c r="D248" s="188" t="s">
        <v>449</v>
      </c>
      <c r="E248" s="189" t="s">
        <v>511</v>
      </c>
      <c r="F248" s="190" t="s">
        <v>512</v>
      </c>
      <c r="G248" s="191" t="s">
        <v>242</v>
      </c>
      <c r="H248" s="192">
        <v>1640.99</v>
      </c>
      <c r="I248" s="193"/>
      <c r="J248" s="193">
        <f>ROUND(I248*H248,2)</f>
        <v>0</v>
      </c>
      <c r="K248" s="194"/>
      <c r="L248" s="195"/>
      <c r="M248" s="196" t="s">
        <v>1</v>
      </c>
      <c r="N248" s="197" t="s">
        <v>38</v>
      </c>
      <c r="O248" s="152">
        <v>0</v>
      </c>
      <c r="P248" s="152">
        <f>O248*H248</f>
        <v>0</v>
      </c>
      <c r="Q248" s="152">
        <v>5.6000000000000001E-2</v>
      </c>
      <c r="R248" s="152">
        <f>Q248*H248</f>
        <v>91.895440000000008</v>
      </c>
      <c r="S248" s="152">
        <v>0</v>
      </c>
      <c r="T248" s="153">
        <f>S248*H248</f>
        <v>0</v>
      </c>
      <c r="U248" s="30"/>
      <c r="V248" s="30"/>
      <c r="W248" s="30"/>
      <c r="X248" s="30"/>
      <c r="Y248" s="30"/>
      <c r="Z248" s="30"/>
      <c r="AA248" s="30"/>
      <c r="AB248" s="30"/>
      <c r="AC248" s="30"/>
      <c r="AD248" s="30"/>
      <c r="AE248" s="30"/>
      <c r="AR248" s="154" t="s">
        <v>215</v>
      </c>
      <c r="AT248" s="154" t="s">
        <v>449</v>
      </c>
      <c r="AU248" s="154" t="s">
        <v>83</v>
      </c>
      <c r="AY248" s="18" t="s">
        <v>152</v>
      </c>
      <c r="BE248" s="155">
        <f>IF(N248="základní",J248,0)</f>
        <v>0</v>
      </c>
      <c r="BF248" s="155">
        <f>IF(N248="snížená",J248,0)</f>
        <v>0</v>
      </c>
      <c r="BG248" s="155">
        <f>IF(N248="zákl. přenesená",J248,0)</f>
        <v>0</v>
      </c>
      <c r="BH248" s="155">
        <f>IF(N248="sníž. přenesená",J248,0)</f>
        <v>0</v>
      </c>
      <c r="BI248" s="155">
        <f>IF(N248="nulová",J248,0)</f>
        <v>0</v>
      </c>
      <c r="BJ248" s="18" t="s">
        <v>81</v>
      </c>
      <c r="BK248" s="155">
        <f>ROUND(I248*H248,2)</f>
        <v>0</v>
      </c>
      <c r="BL248" s="18" t="s">
        <v>158</v>
      </c>
      <c r="BM248" s="154" t="s">
        <v>513</v>
      </c>
    </row>
    <row r="249" spans="1:65" s="13" customFormat="1">
      <c r="B249" s="156"/>
      <c r="D249" s="157" t="s">
        <v>160</v>
      </c>
      <c r="E249" s="158" t="s">
        <v>1</v>
      </c>
      <c r="F249" s="159" t="s">
        <v>514</v>
      </c>
      <c r="H249" s="160">
        <v>328.19799999999998</v>
      </c>
      <c r="L249" s="156"/>
      <c r="M249" s="161"/>
      <c r="N249" s="162"/>
      <c r="O249" s="162"/>
      <c r="P249" s="162"/>
      <c r="Q249" s="162"/>
      <c r="R249" s="162"/>
      <c r="S249" s="162"/>
      <c r="T249" s="163"/>
      <c r="AT249" s="158" t="s">
        <v>160</v>
      </c>
      <c r="AU249" s="158" t="s">
        <v>83</v>
      </c>
      <c r="AV249" s="13" t="s">
        <v>83</v>
      </c>
      <c r="AW249" s="13" t="s">
        <v>29</v>
      </c>
      <c r="AX249" s="13" t="s">
        <v>81</v>
      </c>
      <c r="AY249" s="158" t="s">
        <v>152</v>
      </c>
    </row>
    <row r="250" spans="1:65" s="13" customFormat="1">
      <c r="B250" s="156"/>
      <c r="D250" s="157" t="s">
        <v>160</v>
      </c>
      <c r="F250" s="159" t="s">
        <v>515</v>
      </c>
      <c r="H250" s="160">
        <v>1640.99</v>
      </c>
      <c r="L250" s="156"/>
      <c r="M250" s="161"/>
      <c r="N250" s="162"/>
      <c r="O250" s="162"/>
      <c r="P250" s="162"/>
      <c r="Q250" s="162"/>
      <c r="R250" s="162"/>
      <c r="S250" s="162"/>
      <c r="T250" s="163"/>
      <c r="AT250" s="158" t="s">
        <v>160</v>
      </c>
      <c r="AU250" s="158" t="s">
        <v>83</v>
      </c>
      <c r="AV250" s="13" t="s">
        <v>83</v>
      </c>
      <c r="AW250" s="13" t="s">
        <v>3</v>
      </c>
      <c r="AX250" s="13" t="s">
        <v>81</v>
      </c>
      <c r="AY250" s="158" t="s">
        <v>152</v>
      </c>
    </row>
    <row r="251" spans="1:65" s="2" customFormat="1" ht="14.4" customHeight="1">
      <c r="A251" s="30"/>
      <c r="B251" s="142"/>
      <c r="C251" s="188" t="s">
        <v>276</v>
      </c>
      <c r="D251" s="188" t="s">
        <v>449</v>
      </c>
      <c r="E251" s="189" t="s">
        <v>516</v>
      </c>
      <c r="F251" s="190" t="s">
        <v>517</v>
      </c>
      <c r="G251" s="191" t="s">
        <v>242</v>
      </c>
      <c r="H251" s="192">
        <v>66.66</v>
      </c>
      <c r="I251" s="193"/>
      <c r="J251" s="193">
        <f>ROUND(I251*H251,2)</f>
        <v>0</v>
      </c>
      <c r="K251" s="194"/>
      <c r="L251" s="195"/>
      <c r="M251" s="196" t="s">
        <v>1</v>
      </c>
      <c r="N251" s="197" t="s">
        <v>38</v>
      </c>
      <c r="O251" s="152">
        <v>0</v>
      </c>
      <c r="P251" s="152">
        <f>O251*H251</f>
        <v>0</v>
      </c>
      <c r="Q251" s="152">
        <v>4.2000000000000003E-2</v>
      </c>
      <c r="R251" s="152">
        <f>Q251*H251</f>
        <v>2.7997200000000002</v>
      </c>
      <c r="S251" s="152">
        <v>0</v>
      </c>
      <c r="T251" s="153">
        <f>S251*H251</f>
        <v>0</v>
      </c>
      <c r="U251" s="30"/>
      <c r="V251" s="30"/>
      <c r="W251" s="30"/>
      <c r="X251" s="30"/>
      <c r="Y251" s="30"/>
      <c r="Z251" s="30"/>
      <c r="AA251" s="30"/>
      <c r="AB251" s="30"/>
      <c r="AC251" s="30"/>
      <c r="AD251" s="30"/>
      <c r="AE251" s="30"/>
      <c r="AR251" s="154" t="s">
        <v>215</v>
      </c>
      <c r="AT251" s="154" t="s">
        <v>449</v>
      </c>
      <c r="AU251" s="154" t="s">
        <v>83</v>
      </c>
      <c r="AY251" s="18" t="s">
        <v>152</v>
      </c>
      <c r="BE251" s="155">
        <f>IF(N251="základní",J251,0)</f>
        <v>0</v>
      </c>
      <c r="BF251" s="155">
        <f>IF(N251="snížená",J251,0)</f>
        <v>0</v>
      </c>
      <c r="BG251" s="155">
        <f>IF(N251="zákl. přenesená",J251,0)</f>
        <v>0</v>
      </c>
      <c r="BH251" s="155">
        <f>IF(N251="sníž. přenesená",J251,0)</f>
        <v>0</v>
      </c>
      <c r="BI251" s="155">
        <f>IF(N251="nulová",J251,0)</f>
        <v>0</v>
      </c>
      <c r="BJ251" s="18" t="s">
        <v>81</v>
      </c>
      <c r="BK251" s="155">
        <f>ROUND(I251*H251,2)</f>
        <v>0</v>
      </c>
      <c r="BL251" s="18" t="s">
        <v>158</v>
      </c>
      <c r="BM251" s="154" t="s">
        <v>518</v>
      </c>
    </row>
    <row r="252" spans="1:65" s="13" customFormat="1">
      <c r="B252" s="156"/>
      <c r="D252" s="157" t="s">
        <v>160</v>
      </c>
      <c r="E252" s="158" t="s">
        <v>1</v>
      </c>
      <c r="F252" s="159" t="s">
        <v>519</v>
      </c>
      <c r="H252" s="160">
        <v>13.332000000000001</v>
      </c>
      <c r="L252" s="156"/>
      <c r="M252" s="161"/>
      <c r="N252" s="162"/>
      <c r="O252" s="162"/>
      <c r="P252" s="162"/>
      <c r="Q252" s="162"/>
      <c r="R252" s="162"/>
      <c r="S252" s="162"/>
      <c r="T252" s="163"/>
      <c r="AT252" s="158" t="s">
        <v>160</v>
      </c>
      <c r="AU252" s="158" t="s">
        <v>83</v>
      </c>
      <c r="AV252" s="13" t="s">
        <v>83</v>
      </c>
      <c r="AW252" s="13" t="s">
        <v>29</v>
      </c>
      <c r="AX252" s="13" t="s">
        <v>81</v>
      </c>
      <c r="AY252" s="158" t="s">
        <v>152</v>
      </c>
    </row>
    <row r="253" spans="1:65" s="13" customFormat="1">
      <c r="B253" s="156"/>
      <c r="D253" s="157" t="s">
        <v>160</v>
      </c>
      <c r="F253" s="159" t="s">
        <v>520</v>
      </c>
      <c r="H253" s="160">
        <v>66.66</v>
      </c>
      <c r="L253" s="156"/>
      <c r="M253" s="161"/>
      <c r="N253" s="162"/>
      <c r="O253" s="162"/>
      <c r="P253" s="162"/>
      <c r="Q253" s="162"/>
      <c r="R253" s="162"/>
      <c r="S253" s="162"/>
      <c r="T253" s="163"/>
      <c r="AT253" s="158" t="s">
        <v>160</v>
      </c>
      <c r="AU253" s="158" t="s">
        <v>83</v>
      </c>
      <c r="AV253" s="13" t="s">
        <v>83</v>
      </c>
      <c r="AW253" s="13" t="s">
        <v>3</v>
      </c>
      <c r="AX253" s="13" t="s">
        <v>81</v>
      </c>
      <c r="AY253" s="158" t="s">
        <v>152</v>
      </c>
    </row>
    <row r="254" spans="1:65" s="2" customFormat="1" ht="24.15" customHeight="1">
      <c r="A254" s="30"/>
      <c r="B254" s="142"/>
      <c r="C254" s="143" t="s">
        <v>281</v>
      </c>
      <c r="D254" s="143" t="s">
        <v>154</v>
      </c>
      <c r="E254" s="144" t="s">
        <v>521</v>
      </c>
      <c r="F254" s="145" t="s">
        <v>522</v>
      </c>
      <c r="G254" s="146" t="s">
        <v>242</v>
      </c>
      <c r="H254" s="147">
        <v>18</v>
      </c>
      <c r="I254" s="148"/>
      <c r="J254" s="148">
        <f>ROUND(I254*H254,2)</f>
        <v>0</v>
      </c>
      <c r="K254" s="149"/>
      <c r="L254" s="31"/>
      <c r="M254" s="150" t="s">
        <v>1</v>
      </c>
      <c r="N254" s="151" t="s">
        <v>38</v>
      </c>
      <c r="O254" s="152">
        <v>1.5529999999999999</v>
      </c>
      <c r="P254" s="152">
        <f>O254*H254</f>
        <v>27.954000000000001</v>
      </c>
      <c r="Q254" s="152">
        <v>0.10152</v>
      </c>
      <c r="R254" s="152">
        <f>Q254*H254</f>
        <v>1.8273600000000001</v>
      </c>
      <c r="S254" s="152">
        <v>0</v>
      </c>
      <c r="T254" s="153">
        <f>S254*H254</f>
        <v>0</v>
      </c>
      <c r="U254" s="30"/>
      <c r="V254" s="30"/>
      <c r="W254" s="30"/>
      <c r="X254" s="30"/>
      <c r="Y254" s="30"/>
      <c r="Z254" s="30"/>
      <c r="AA254" s="30"/>
      <c r="AB254" s="30"/>
      <c r="AC254" s="30"/>
      <c r="AD254" s="30"/>
      <c r="AE254" s="30"/>
      <c r="AR254" s="154" t="s">
        <v>158</v>
      </c>
      <c r="AT254" s="154" t="s">
        <v>154</v>
      </c>
      <c r="AU254" s="154" t="s">
        <v>83</v>
      </c>
      <c r="AY254" s="18" t="s">
        <v>152</v>
      </c>
      <c r="BE254" s="155">
        <f>IF(N254="základní",J254,0)</f>
        <v>0</v>
      </c>
      <c r="BF254" s="155">
        <f>IF(N254="snížená",J254,0)</f>
        <v>0</v>
      </c>
      <c r="BG254" s="155">
        <f>IF(N254="zákl. přenesená",J254,0)</f>
        <v>0</v>
      </c>
      <c r="BH254" s="155">
        <f>IF(N254="sníž. přenesená",J254,0)</f>
        <v>0</v>
      </c>
      <c r="BI254" s="155">
        <f>IF(N254="nulová",J254,0)</f>
        <v>0</v>
      </c>
      <c r="BJ254" s="18" t="s">
        <v>81</v>
      </c>
      <c r="BK254" s="155">
        <f>ROUND(I254*H254,2)</f>
        <v>0</v>
      </c>
      <c r="BL254" s="18" t="s">
        <v>158</v>
      </c>
      <c r="BM254" s="154" t="s">
        <v>523</v>
      </c>
    </row>
    <row r="255" spans="1:65" s="2" customFormat="1" ht="14.4" customHeight="1">
      <c r="A255" s="30"/>
      <c r="B255" s="142"/>
      <c r="C255" s="188" t="s">
        <v>286</v>
      </c>
      <c r="D255" s="188" t="s">
        <v>449</v>
      </c>
      <c r="E255" s="189" t="s">
        <v>524</v>
      </c>
      <c r="F255" s="190" t="s">
        <v>525</v>
      </c>
      <c r="G255" s="191" t="s">
        <v>289</v>
      </c>
      <c r="H255" s="192">
        <v>14</v>
      </c>
      <c r="I255" s="193"/>
      <c r="J255" s="193">
        <f>ROUND(I255*H255,2)</f>
        <v>0</v>
      </c>
      <c r="K255" s="194"/>
      <c r="L255" s="195"/>
      <c r="M255" s="196" t="s">
        <v>1</v>
      </c>
      <c r="N255" s="197" t="s">
        <v>38</v>
      </c>
      <c r="O255" s="152">
        <v>0</v>
      </c>
      <c r="P255" s="152">
        <f>O255*H255</f>
        <v>0</v>
      </c>
      <c r="Q255" s="152">
        <v>1.2</v>
      </c>
      <c r="R255" s="152">
        <f>Q255*H255</f>
        <v>16.8</v>
      </c>
      <c r="S255" s="152">
        <v>0</v>
      </c>
      <c r="T255" s="153">
        <f>S255*H255</f>
        <v>0</v>
      </c>
      <c r="U255" s="30"/>
      <c r="V255" s="30"/>
      <c r="W255" s="30"/>
      <c r="X255" s="30"/>
      <c r="Y255" s="30"/>
      <c r="Z255" s="30"/>
      <c r="AA255" s="30"/>
      <c r="AB255" s="30"/>
      <c r="AC255" s="30"/>
      <c r="AD255" s="30"/>
      <c r="AE255" s="30"/>
      <c r="AR255" s="154" t="s">
        <v>215</v>
      </c>
      <c r="AT255" s="154" t="s">
        <v>449</v>
      </c>
      <c r="AU255" s="154" t="s">
        <v>83</v>
      </c>
      <c r="AY255" s="18" t="s">
        <v>152</v>
      </c>
      <c r="BE255" s="155">
        <f>IF(N255="základní",J255,0)</f>
        <v>0</v>
      </c>
      <c r="BF255" s="155">
        <f>IF(N255="snížená",J255,0)</f>
        <v>0</v>
      </c>
      <c r="BG255" s="155">
        <f>IF(N255="zákl. přenesená",J255,0)</f>
        <v>0</v>
      </c>
      <c r="BH255" s="155">
        <f>IF(N255="sníž. přenesená",J255,0)</f>
        <v>0</v>
      </c>
      <c r="BI255" s="155">
        <f>IF(N255="nulová",J255,0)</f>
        <v>0</v>
      </c>
      <c r="BJ255" s="18" t="s">
        <v>81</v>
      </c>
      <c r="BK255" s="155">
        <f>ROUND(I255*H255,2)</f>
        <v>0</v>
      </c>
      <c r="BL255" s="18" t="s">
        <v>158</v>
      </c>
      <c r="BM255" s="154" t="s">
        <v>526</v>
      </c>
    </row>
    <row r="256" spans="1:65" s="2" customFormat="1" ht="14.4" customHeight="1">
      <c r="A256" s="30"/>
      <c r="B256" s="142"/>
      <c r="C256" s="188" t="s">
        <v>7</v>
      </c>
      <c r="D256" s="188" t="s">
        <v>449</v>
      </c>
      <c r="E256" s="189" t="s">
        <v>527</v>
      </c>
      <c r="F256" s="190" t="s">
        <v>528</v>
      </c>
      <c r="G256" s="191" t="s">
        <v>289</v>
      </c>
      <c r="H256" s="192">
        <v>4</v>
      </c>
      <c r="I256" s="193"/>
      <c r="J256" s="193">
        <f>ROUND(I256*H256,2)</f>
        <v>0</v>
      </c>
      <c r="K256" s="194"/>
      <c r="L256" s="195"/>
      <c r="M256" s="196" t="s">
        <v>1</v>
      </c>
      <c r="N256" s="197" t="s">
        <v>38</v>
      </c>
      <c r="O256" s="152">
        <v>0</v>
      </c>
      <c r="P256" s="152">
        <f>O256*H256</f>
        <v>0</v>
      </c>
      <c r="Q256" s="152">
        <v>0.6</v>
      </c>
      <c r="R256" s="152">
        <f>Q256*H256</f>
        <v>2.4</v>
      </c>
      <c r="S256" s="152">
        <v>0</v>
      </c>
      <c r="T256" s="153">
        <f>S256*H256</f>
        <v>0</v>
      </c>
      <c r="U256" s="30"/>
      <c r="V256" s="30"/>
      <c r="W256" s="30"/>
      <c r="X256" s="30"/>
      <c r="Y256" s="30"/>
      <c r="Z256" s="30"/>
      <c r="AA256" s="30"/>
      <c r="AB256" s="30"/>
      <c r="AC256" s="30"/>
      <c r="AD256" s="30"/>
      <c r="AE256" s="30"/>
      <c r="AR256" s="154" t="s">
        <v>215</v>
      </c>
      <c r="AT256" s="154" t="s">
        <v>449</v>
      </c>
      <c r="AU256" s="154" t="s">
        <v>83</v>
      </c>
      <c r="AY256" s="18" t="s">
        <v>152</v>
      </c>
      <c r="BE256" s="155">
        <f>IF(N256="základní",J256,0)</f>
        <v>0</v>
      </c>
      <c r="BF256" s="155">
        <f>IF(N256="snížená",J256,0)</f>
        <v>0</v>
      </c>
      <c r="BG256" s="155">
        <f>IF(N256="zákl. přenesená",J256,0)</f>
        <v>0</v>
      </c>
      <c r="BH256" s="155">
        <f>IF(N256="sníž. přenesená",J256,0)</f>
        <v>0</v>
      </c>
      <c r="BI256" s="155">
        <f>IF(N256="nulová",J256,0)</f>
        <v>0</v>
      </c>
      <c r="BJ256" s="18" t="s">
        <v>81</v>
      </c>
      <c r="BK256" s="155">
        <f>ROUND(I256*H256,2)</f>
        <v>0</v>
      </c>
      <c r="BL256" s="18" t="s">
        <v>158</v>
      </c>
      <c r="BM256" s="154" t="s">
        <v>529</v>
      </c>
    </row>
    <row r="257" spans="1:65" s="12" customFormat="1" ht="22.8" customHeight="1">
      <c r="B257" s="130"/>
      <c r="D257" s="131" t="s">
        <v>72</v>
      </c>
      <c r="E257" s="140" t="s">
        <v>158</v>
      </c>
      <c r="F257" s="140" t="s">
        <v>530</v>
      </c>
      <c r="J257" s="141">
        <f>BK257</f>
        <v>0</v>
      </c>
      <c r="L257" s="130"/>
      <c r="M257" s="134"/>
      <c r="N257" s="135"/>
      <c r="O257" s="135"/>
      <c r="P257" s="136">
        <f>SUM(P258:P277)</f>
        <v>106.781824</v>
      </c>
      <c r="Q257" s="135"/>
      <c r="R257" s="136">
        <f>SUM(R258:R277)</f>
        <v>15.770235959999999</v>
      </c>
      <c r="S257" s="135"/>
      <c r="T257" s="137">
        <f>SUM(T258:T277)</f>
        <v>0</v>
      </c>
      <c r="AR257" s="131" t="s">
        <v>81</v>
      </c>
      <c r="AT257" s="138" t="s">
        <v>72</v>
      </c>
      <c r="AU257" s="138" t="s">
        <v>81</v>
      </c>
      <c r="AY257" s="131" t="s">
        <v>152</v>
      </c>
      <c r="BK257" s="139">
        <f>SUM(BK258:BK277)</f>
        <v>0</v>
      </c>
    </row>
    <row r="258" spans="1:65" s="2" customFormat="1" ht="14.4" customHeight="1">
      <c r="A258" s="30"/>
      <c r="B258" s="142"/>
      <c r="C258" s="143" t="s">
        <v>294</v>
      </c>
      <c r="D258" s="143" t="s">
        <v>154</v>
      </c>
      <c r="E258" s="144" t="s">
        <v>531</v>
      </c>
      <c r="F258" s="145" t="s">
        <v>532</v>
      </c>
      <c r="G258" s="146" t="s">
        <v>178</v>
      </c>
      <c r="H258" s="147">
        <v>2.1640000000000001</v>
      </c>
      <c r="I258" s="148"/>
      <c r="J258" s="148">
        <f>ROUND(I258*H258,2)</f>
        <v>0</v>
      </c>
      <c r="K258" s="149"/>
      <c r="L258" s="31"/>
      <c r="M258" s="150" t="s">
        <v>1</v>
      </c>
      <c r="N258" s="151" t="s">
        <v>38</v>
      </c>
      <c r="O258" s="152">
        <v>1.448</v>
      </c>
      <c r="P258" s="152">
        <f>O258*H258</f>
        <v>3.1334720000000003</v>
      </c>
      <c r="Q258" s="152">
        <v>2.4533999999999998</v>
      </c>
      <c r="R258" s="152">
        <f>Q258*H258</f>
        <v>5.3091575999999998</v>
      </c>
      <c r="S258" s="152">
        <v>0</v>
      </c>
      <c r="T258" s="153">
        <f>S258*H258</f>
        <v>0</v>
      </c>
      <c r="U258" s="30"/>
      <c r="V258" s="30"/>
      <c r="W258" s="30"/>
      <c r="X258" s="30"/>
      <c r="Y258" s="30"/>
      <c r="Z258" s="30"/>
      <c r="AA258" s="30"/>
      <c r="AB258" s="30"/>
      <c r="AC258" s="30"/>
      <c r="AD258" s="30"/>
      <c r="AE258" s="30"/>
      <c r="AR258" s="154" t="s">
        <v>158</v>
      </c>
      <c r="AT258" s="154" t="s">
        <v>154</v>
      </c>
      <c r="AU258" s="154" t="s">
        <v>83</v>
      </c>
      <c r="AY258" s="18" t="s">
        <v>152</v>
      </c>
      <c r="BE258" s="155">
        <f>IF(N258="základní",J258,0)</f>
        <v>0</v>
      </c>
      <c r="BF258" s="155">
        <f>IF(N258="snížená",J258,0)</f>
        <v>0</v>
      </c>
      <c r="BG258" s="155">
        <f>IF(N258="zákl. přenesená",J258,0)</f>
        <v>0</v>
      </c>
      <c r="BH258" s="155">
        <f>IF(N258="sníž. přenesená",J258,0)</f>
        <v>0</v>
      </c>
      <c r="BI258" s="155">
        <f>IF(N258="nulová",J258,0)</f>
        <v>0</v>
      </c>
      <c r="BJ258" s="18" t="s">
        <v>81</v>
      </c>
      <c r="BK258" s="155">
        <f>ROUND(I258*H258,2)</f>
        <v>0</v>
      </c>
      <c r="BL258" s="18" t="s">
        <v>158</v>
      </c>
      <c r="BM258" s="154" t="s">
        <v>533</v>
      </c>
    </row>
    <row r="259" spans="1:65" s="13" customFormat="1">
      <c r="B259" s="156"/>
      <c r="D259" s="157" t="s">
        <v>160</v>
      </c>
      <c r="E259" s="158" t="s">
        <v>1</v>
      </c>
      <c r="F259" s="159" t="s">
        <v>534</v>
      </c>
      <c r="H259" s="160">
        <v>1.351</v>
      </c>
      <c r="L259" s="156"/>
      <c r="M259" s="161"/>
      <c r="N259" s="162"/>
      <c r="O259" s="162"/>
      <c r="P259" s="162"/>
      <c r="Q259" s="162"/>
      <c r="R259" s="162"/>
      <c r="S259" s="162"/>
      <c r="T259" s="163"/>
      <c r="AT259" s="158" t="s">
        <v>160</v>
      </c>
      <c r="AU259" s="158" t="s">
        <v>83</v>
      </c>
      <c r="AV259" s="13" t="s">
        <v>83</v>
      </c>
      <c r="AW259" s="13" t="s">
        <v>29</v>
      </c>
      <c r="AX259" s="13" t="s">
        <v>73</v>
      </c>
      <c r="AY259" s="158" t="s">
        <v>152</v>
      </c>
    </row>
    <row r="260" spans="1:65" s="13" customFormat="1">
      <c r="B260" s="156"/>
      <c r="D260" s="157" t="s">
        <v>160</v>
      </c>
      <c r="E260" s="158" t="s">
        <v>1</v>
      </c>
      <c r="F260" s="159" t="s">
        <v>535</v>
      </c>
      <c r="H260" s="160">
        <v>0.81299999999999994</v>
      </c>
      <c r="L260" s="156"/>
      <c r="M260" s="161"/>
      <c r="N260" s="162"/>
      <c r="O260" s="162"/>
      <c r="P260" s="162"/>
      <c r="Q260" s="162"/>
      <c r="R260" s="162"/>
      <c r="S260" s="162"/>
      <c r="T260" s="163"/>
      <c r="AT260" s="158" t="s">
        <v>160</v>
      </c>
      <c r="AU260" s="158" t="s">
        <v>83</v>
      </c>
      <c r="AV260" s="13" t="s">
        <v>83</v>
      </c>
      <c r="AW260" s="13" t="s">
        <v>29</v>
      </c>
      <c r="AX260" s="13" t="s">
        <v>73</v>
      </c>
      <c r="AY260" s="158" t="s">
        <v>152</v>
      </c>
    </row>
    <row r="261" spans="1:65" s="16" customFormat="1">
      <c r="B261" s="177"/>
      <c r="D261" s="157" t="s">
        <v>160</v>
      </c>
      <c r="E261" s="178" t="s">
        <v>1</v>
      </c>
      <c r="F261" s="179" t="s">
        <v>203</v>
      </c>
      <c r="H261" s="180">
        <v>2.1639999999999997</v>
      </c>
      <c r="L261" s="177"/>
      <c r="M261" s="181"/>
      <c r="N261" s="182"/>
      <c r="O261" s="182"/>
      <c r="P261" s="182"/>
      <c r="Q261" s="182"/>
      <c r="R261" s="182"/>
      <c r="S261" s="182"/>
      <c r="T261" s="183"/>
      <c r="AT261" s="178" t="s">
        <v>160</v>
      </c>
      <c r="AU261" s="178" t="s">
        <v>83</v>
      </c>
      <c r="AV261" s="16" t="s">
        <v>158</v>
      </c>
      <c r="AW261" s="16" t="s">
        <v>29</v>
      </c>
      <c r="AX261" s="16" t="s">
        <v>81</v>
      </c>
      <c r="AY261" s="178" t="s">
        <v>152</v>
      </c>
    </row>
    <row r="262" spans="1:65" s="2" customFormat="1" ht="14.4" customHeight="1">
      <c r="A262" s="30"/>
      <c r="B262" s="142"/>
      <c r="C262" s="143" t="s">
        <v>301</v>
      </c>
      <c r="D262" s="143" t="s">
        <v>154</v>
      </c>
      <c r="E262" s="144" t="s">
        <v>536</v>
      </c>
      <c r="F262" s="145" t="s">
        <v>537</v>
      </c>
      <c r="G262" s="146" t="s">
        <v>157</v>
      </c>
      <c r="H262" s="147">
        <v>13.07</v>
      </c>
      <c r="I262" s="148"/>
      <c r="J262" s="148">
        <f>ROUND(I262*H262,2)</f>
        <v>0</v>
      </c>
      <c r="K262" s="149"/>
      <c r="L262" s="31"/>
      <c r="M262" s="150" t="s">
        <v>1</v>
      </c>
      <c r="N262" s="151" t="s">
        <v>38</v>
      </c>
      <c r="O262" s="152">
        <v>0.755</v>
      </c>
      <c r="P262" s="152">
        <f>O262*H262</f>
        <v>9.8678500000000007</v>
      </c>
      <c r="Q262" s="152">
        <v>5.7600000000000004E-3</v>
      </c>
      <c r="R262" s="152">
        <f>Q262*H262</f>
        <v>7.5283200000000008E-2</v>
      </c>
      <c r="S262" s="152">
        <v>0</v>
      </c>
      <c r="T262" s="153">
        <f>S262*H262</f>
        <v>0</v>
      </c>
      <c r="U262" s="30"/>
      <c r="V262" s="30"/>
      <c r="W262" s="30"/>
      <c r="X262" s="30"/>
      <c r="Y262" s="30"/>
      <c r="Z262" s="30"/>
      <c r="AA262" s="30"/>
      <c r="AB262" s="30"/>
      <c r="AC262" s="30"/>
      <c r="AD262" s="30"/>
      <c r="AE262" s="30"/>
      <c r="AR262" s="154" t="s">
        <v>158</v>
      </c>
      <c r="AT262" s="154" t="s">
        <v>154</v>
      </c>
      <c r="AU262" s="154" t="s">
        <v>83</v>
      </c>
      <c r="AY262" s="18" t="s">
        <v>152</v>
      </c>
      <c r="BE262" s="155">
        <f>IF(N262="základní",J262,0)</f>
        <v>0</v>
      </c>
      <c r="BF262" s="155">
        <f>IF(N262="snížená",J262,0)</f>
        <v>0</v>
      </c>
      <c r="BG262" s="155">
        <f>IF(N262="zákl. přenesená",J262,0)</f>
        <v>0</v>
      </c>
      <c r="BH262" s="155">
        <f>IF(N262="sníž. přenesená",J262,0)</f>
        <v>0</v>
      </c>
      <c r="BI262" s="155">
        <f>IF(N262="nulová",J262,0)</f>
        <v>0</v>
      </c>
      <c r="BJ262" s="18" t="s">
        <v>81</v>
      </c>
      <c r="BK262" s="155">
        <f>ROUND(I262*H262,2)</f>
        <v>0</v>
      </c>
      <c r="BL262" s="18" t="s">
        <v>158</v>
      </c>
      <c r="BM262" s="154" t="s">
        <v>538</v>
      </c>
    </row>
    <row r="263" spans="1:65" s="13" customFormat="1">
      <c r="B263" s="156"/>
      <c r="D263" s="157" t="s">
        <v>160</v>
      </c>
      <c r="E263" s="158" t="s">
        <v>1</v>
      </c>
      <c r="F263" s="159" t="s">
        <v>539</v>
      </c>
      <c r="H263" s="160">
        <v>13.07</v>
      </c>
      <c r="L263" s="156"/>
      <c r="M263" s="161"/>
      <c r="N263" s="162"/>
      <c r="O263" s="162"/>
      <c r="P263" s="162"/>
      <c r="Q263" s="162"/>
      <c r="R263" s="162"/>
      <c r="S263" s="162"/>
      <c r="T263" s="163"/>
      <c r="AT263" s="158" t="s">
        <v>160</v>
      </c>
      <c r="AU263" s="158" t="s">
        <v>83</v>
      </c>
      <c r="AV263" s="13" t="s">
        <v>83</v>
      </c>
      <c r="AW263" s="13" t="s">
        <v>29</v>
      </c>
      <c r="AX263" s="13" t="s">
        <v>81</v>
      </c>
      <c r="AY263" s="158" t="s">
        <v>152</v>
      </c>
    </row>
    <row r="264" spans="1:65" s="2" customFormat="1" ht="14.4" customHeight="1">
      <c r="A264" s="30"/>
      <c r="B264" s="142"/>
      <c r="C264" s="143" t="s">
        <v>305</v>
      </c>
      <c r="D264" s="143" t="s">
        <v>154</v>
      </c>
      <c r="E264" s="144" t="s">
        <v>540</v>
      </c>
      <c r="F264" s="145" t="s">
        <v>541</v>
      </c>
      <c r="G264" s="146" t="s">
        <v>157</v>
      </c>
      <c r="H264" s="147">
        <v>13.07</v>
      </c>
      <c r="I264" s="148"/>
      <c r="J264" s="148">
        <f>ROUND(I264*H264,2)</f>
        <v>0</v>
      </c>
      <c r="K264" s="149"/>
      <c r="L264" s="31"/>
      <c r="M264" s="150" t="s">
        <v>1</v>
      </c>
      <c r="N264" s="151" t="s">
        <v>38</v>
      </c>
      <c r="O264" s="152">
        <v>0.26</v>
      </c>
      <c r="P264" s="152">
        <f>O264*H264</f>
        <v>3.3982000000000001</v>
      </c>
      <c r="Q264" s="152">
        <v>0</v>
      </c>
      <c r="R264" s="152">
        <f>Q264*H264</f>
        <v>0</v>
      </c>
      <c r="S264" s="152">
        <v>0</v>
      </c>
      <c r="T264" s="153">
        <f>S264*H264</f>
        <v>0</v>
      </c>
      <c r="U264" s="30"/>
      <c r="V264" s="30"/>
      <c r="W264" s="30"/>
      <c r="X264" s="30"/>
      <c r="Y264" s="30"/>
      <c r="Z264" s="30"/>
      <c r="AA264" s="30"/>
      <c r="AB264" s="30"/>
      <c r="AC264" s="30"/>
      <c r="AD264" s="30"/>
      <c r="AE264" s="30"/>
      <c r="AR264" s="154" t="s">
        <v>158</v>
      </c>
      <c r="AT264" s="154" t="s">
        <v>154</v>
      </c>
      <c r="AU264" s="154" t="s">
        <v>83</v>
      </c>
      <c r="AY264" s="18" t="s">
        <v>152</v>
      </c>
      <c r="BE264" s="155">
        <f>IF(N264="základní",J264,0)</f>
        <v>0</v>
      </c>
      <c r="BF264" s="155">
        <f>IF(N264="snížená",J264,0)</f>
        <v>0</v>
      </c>
      <c r="BG264" s="155">
        <f>IF(N264="zákl. přenesená",J264,0)</f>
        <v>0</v>
      </c>
      <c r="BH264" s="155">
        <f>IF(N264="sníž. přenesená",J264,0)</f>
        <v>0</v>
      </c>
      <c r="BI264" s="155">
        <f>IF(N264="nulová",J264,0)</f>
        <v>0</v>
      </c>
      <c r="BJ264" s="18" t="s">
        <v>81</v>
      </c>
      <c r="BK264" s="155">
        <f>ROUND(I264*H264,2)</f>
        <v>0</v>
      </c>
      <c r="BL264" s="18" t="s">
        <v>158</v>
      </c>
      <c r="BM264" s="154" t="s">
        <v>542</v>
      </c>
    </row>
    <row r="265" spans="1:65" s="2" customFormat="1" ht="24.15" customHeight="1">
      <c r="A265" s="30"/>
      <c r="B265" s="142"/>
      <c r="C265" s="143" t="s">
        <v>309</v>
      </c>
      <c r="D265" s="143" t="s">
        <v>154</v>
      </c>
      <c r="E265" s="144" t="s">
        <v>543</v>
      </c>
      <c r="F265" s="145" t="s">
        <v>544</v>
      </c>
      <c r="G265" s="146" t="s">
        <v>255</v>
      </c>
      <c r="H265" s="147">
        <v>0.216</v>
      </c>
      <c r="I265" s="148"/>
      <c r="J265" s="148">
        <f>ROUND(I265*H265,2)</f>
        <v>0</v>
      </c>
      <c r="K265" s="149"/>
      <c r="L265" s="31"/>
      <c r="M265" s="150" t="s">
        <v>1</v>
      </c>
      <c r="N265" s="151" t="s">
        <v>38</v>
      </c>
      <c r="O265" s="152">
        <v>28.692</v>
      </c>
      <c r="P265" s="152">
        <f>O265*H265</f>
        <v>6.1974720000000003</v>
      </c>
      <c r="Q265" s="152">
        <v>1.05291</v>
      </c>
      <c r="R265" s="152">
        <f>Q265*H265</f>
        <v>0.22742856</v>
      </c>
      <c r="S265" s="152">
        <v>0</v>
      </c>
      <c r="T265" s="153">
        <f>S265*H265</f>
        <v>0</v>
      </c>
      <c r="U265" s="30"/>
      <c r="V265" s="30"/>
      <c r="W265" s="30"/>
      <c r="X265" s="30"/>
      <c r="Y265" s="30"/>
      <c r="Z265" s="30"/>
      <c r="AA265" s="30"/>
      <c r="AB265" s="30"/>
      <c r="AC265" s="30"/>
      <c r="AD265" s="30"/>
      <c r="AE265" s="30"/>
      <c r="AR265" s="154" t="s">
        <v>158</v>
      </c>
      <c r="AT265" s="154" t="s">
        <v>154</v>
      </c>
      <c r="AU265" s="154" t="s">
        <v>83</v>
      </c>
      <c r="AY265" s="18" t="s">
        <v>152</v>
      </c>
      <c r="BE265" s="155">
        <f>IF(N265="základní",J265,0)</f>
        <v>0</v>
      </c>
      <c r="BF265" s="155">
        <f>IF(N265="snížená",J265,0)</f>
        <v>0</v>
      </c>
      <c r="BG265" s="155">
        <f>IF(N265="zákl. přenesená",J265,0)</f>
        <v>0</v>
      </c>
      <c r="BH265" s="155">
        <f>IF(N265="sníž. přenesená",J265,0)</f>
        <v>0</v>
      </c>
      <c r="BI265" s="155">
        <f>IF(N265="nulová",J265,0)</f>
        <v>0</v>
      </c>
      <c r="BJ265" s="18" t="s">
        <v>81</v>
      </c>
      <c r="BK265" s="155">
        <f>ROUND(I265*H265,2)</f>
        <v>0</v>
      </c>
      <c r="BL265" s="18" t="s">
        <v>158</v>
      </c>
      <c r="BM265" s="154" t="s">
        <v>545</v>
      </c>
    </row>
    <row r="266" spans="1:65" s="13" customFormat="1">
      <c r="B266" s="156"/>
      <c r="D266" s="157" t="s">
        <v>160</v>
      </c>
      <c r="E266" s="158" t="s">
        <v>1</v>
      </c>
      <c r="F266" s="159" t="s">
        <v>546</v>
      </c>
      <c r="H266" s="160">
        <v>0.216</v>
      </c>
      <c r="L266" s="156"/>
      <c r="M266" s="161"/>
      <c r="N266" s="162"/>
      <c r="O266" s="162"/>
      <c r="P266" s="162"/>
      <c r="Q266" s="162"/>
      <c r="R266" s="162"/>
      <c r="S266" s="162"/>
      <c r="T266" s="163"/>
      <c r="AT266" s="158" t="s">
        <v>160</v>
      </c>
      <c r="AU266" s="158" t="s">
        <v>83</v>
      </c>
      <c r="AV266" s="13" t="s">
        <v>83</v>
      </c>
      <c r="AW266" s="13" t="s">
        <v>29</v>
      </c>
      <c r="AX266" s="13" t="s">
        <v>81</v>
      </c>
      <c r="AY266" s="158" t="s">
        <v>152</v>
      </c>
    </row>
    <row r="267" spans="1:65" s="2" customFormat="1" ht="14.4" customHeight="1">
      <c r="A267" s="30"/>
      <c r="B267" s="142"/>
      <c r="C267" s="143" t="s">
        <v>314</v>
      </c>
      <c r="D267" s="143" t="s">
        <v>154</v>
      </c>
      <c r="E267" s="144" t="s">
        <v>547</v>
      </c>
      <c r="F267" s="145" t="s">
        <v>548</v>
      </c>
      <c r="G267" s="146" t="s">
        <v>173</v>
      </c>
      <c r="H267" s="147">
        <v>40</v>
      </c>
      <c r="I267" s="148"/>
      <c r="J267" s="148">
        <f>ROUND(I267*H267,2)</f>
        <v>0</v>
      </c>
      <c r="K267" s="149"/>
      <c r="L267" s="31"/>
      <c r="M267" s="150" t="s">
        <v>1</v>
      </c>
      <c r="N267" s="151" t="s">
        <v>38</v>
      </c>
      <c r="O267" s="152">
        <v>1.349</v>
      </c>
      <c r="P267" s="152">
        <f>O267*H267</f>
        <v>53.96</v>
      </c>
      <c r="Q267" s="152">
        <v>3.465E-2</v>
      </c>
      <c r="R267" s="152">
        <f>Q267*H267</f>
        <v>1.3860000000000001</v>
      </c>
      <c r="S267" s="152">
        <v>0</v>
      </c>
      <c r="T267" s="153">
        <f>S267*H267</f>
        <v>0</v>
      </c>
      <c r="U267" s="30"/>
      <c r="V267" s="30"/>
      <c r="W267" s="30"/>
      <c r="X267" s="30"/>
      <c r="Y267" s="30"/>
      <c r="Z267" s="30"/>
      <c r="AA267" s="30"/>
      <c r="AB267" s="30"/>
      <c r="AC267" s="30"/>
      <c r="AD267" s="30"/>
      <c r="AE267" s="30"/>
      <c r="AR267" s="154" t="s">
        <v>158</v>
      </c>
      <c r="AT267" s="154" t="s">
        <v>154</v>
      </c>
      <c r="AU267" s="154" t="s">
        <v>83</v>
      </c>
      <c r="AY267" s="18" t="s">
        <v>152</v>
      </c>
      <c r="BE267" s="155">
        <f>IF(N267="základní",J267,0)</f>
        <v>0</v>
      </c>
      <c r="BF267" s="155">
        <f>IF(N267="snížená",J267,0)</f>
        <v>0</v>
      </c>
      <c r="BG267" s="155">
        <f>IF(N267="zákl. přenesená",J267,0)</f>
        <v>0</v>
      </c>
      <c r="BH267" s="155">
        <f>IF(N267="sníž. přenesená",J267,0)</f>
        <v>0</v>
      </c>
      <c r="BI267" s="155">
        <f>IF(N267="nulová",J267,0)</f>
        <v>0</v>
      </c>
      <c r="BJ267" s="18" t="s">
        <v>81</v>
      </c>
      <c r="BK267" s="155">
        <f>ROUND(I267*H267,2)</f>
        <v>0</v>
      </c>
      <c r="BL267" s="18" t="s">
        <v>158</v>
      </c>
      <c r="BM267" s="154" t="s">
        <v>549</v>
      </c>
    </row>
    <row r="268" spans="1:65" s="13" customFormat="1">
      <c r="B268" s="156"/>
      <c r="D268" s="157" t="s">
        <v>160</v>
      </c>
      <c r="E268" s="158" t="s">
        <v>1</v>
      </c>
      <c r="F268" s="159" t="s">
        <v>550</v>
      </c>
      <c r="H268" s="160">
        <v>40</v>
      </c>
      <c r="L268" s="156"/>
      <c r="M268" s="161"/>
      <c r="N268" s="162"/>
      <c r="O268" s="162"/>
      <c r="P268" s="162"/>
      <c r="Q268" s="162"/>
      <c r="R268" s="162"/>
      <c r="S268" s="162"/>
      <c r="T268" s="163"/>
      <c r="AT268" s="158" t="s">
        <v>160</v>
      </c>
      <c r="AU268" s="158" t="s">
        <v>83</v>
      </c>
      <c r="AV268" s="13" t="s">
        <v>83</v>
      </c>
      <c r="AW268" s="13" t="s">
        <v>29</v>
      </c>
      <c r="AX268" s="13" t="s">
        <v>81</v>
      </c>
      <c r="AY268" s="158" t="s">
        <v>152</v>
      </c>
    </row>
    <row r="269" spans="1:65" s="2" customFormat="1" ht="14.4" customHeight="1">
      <c r="A269" s="30"/>
      <c r="B269" s="142"/>
      <c r="C269" s="188" t="s">
        <v>318</v>
      </c>
      <c r="D269" s="188" t="s">
        <v>449</v>
      </c>
      <c r="E269" s="189" t="s">
        <v>551</v>
      </c>
      <c r="F269" s="190" t="s">
        <v>552</v>
      </c>
      <c r="G269" s="191" t="s">
        <v>173</v>
      </c>
      <c r="H269" s="192">
        <v>40.4</v>
      </c>
      <c r="I269" s="193"/>
      <c r="J269" s="193">
        <f>ROUND(I269*H269,2)</f>
        <v>0</v>
      </c>
      <c r="K269" s="194"/>
      <c r="L269" s="195"/>
      <c r="M269" s="196" t="s">
        <v>1</v>
      </c>
      <c r="N269" s="197" t="s">
        <v>38</v>
      </c>
      <c r="O269" s="152">
        <v>0</v>
      </c>
      <c r="P269" s="152">
        <f>O269*H269</f>
        <v>0</v>
      </c>
      <c r="Q269" s="152">
        <v>0.12</v>
      </c>
      <c r="R269" s="152">
        <f>Q269*H269</f>
        <v>4.8479999999999999</v>
      </c>
      <c r="S269" s="152">
        <v>0</v>
      </c>
      <c r="T269" s="153">
        <f>S269*H269</f>
        <v>0</v>
      </c>
      <c r="U269" s="30"/>
      <c r="V269" s="30"/>
      <c r="W269" s="30"/>
      <c r="X269" s="30"/>
      <c r="Y269" s="30"/>
      <c r="Z269" s="30"/>
      <c r="AA269" s="30"/>
      <c r="AB269" s="30"/>
      <c r="AC269" s="30"/>
      <c r="AD269" s="30"/>
      <c r="AE269" s="30"/>
      <c r="AR269" s="154" t="s">
        <v>215</v>
      </c>
      <c r="AT269" s="154" t="s">
        <v>449</v>
      </c>
      <c r="AU269" s="154" t="s">
        <v>83</v>
      </c>
      <c r="AY269" s="18" t="s">
        <v>152</v>
      </c>
      <c r="BE269" s="155">
        <f>IF(N269="základní",J269,0)</f>
        <v>0</v>
      </c>
      <c r="BF269" s="155">
        <f>IF(N269="snížená",J269,0)</f>
        <v>0</v>
      </c>
      <c r="BG269" s="155">
        <f>IF(N269="zákl. přenesená",J269,0)</f>
        <v>0</v>
      </c>
      <c r="BH269" s="155">
        <f>IF(N269="sníž. přenesená",J269,0)</f>
        <v>0</v>
      </c>
      <c r="BI269" s="155">
        <f>IF(N269="nulová",J269,0)</f>
        <v>0</v>
      </c>
      <c r="BJ269" s="18" t="s">
        <v>81</v>
      </c>
      <c r="BK269" s="155">
        <f>ROUND(I269*H269,2)</f>
        <v>0</v>
      </c>
      <c r="BL269" s="18" t="s">
        <v>158</v>
      </c>
      <c r="BM269" s="154" t="s">
        <v>553</v>
      </c>
    </row>
    <row r="270" spans="1:65" s="13" customFormat="1">
      <c r="B270" s="156"/>
      <c r="D270" s="157" t="s">
        <v>160</v>
      </c>
      <c r="F270" s="159" t="s">
        <v>554</v>
      </c>
      <c r="H270" s="160">
        <v>40.4</v>
      </c>
      <c r="L270" s="156"/>
      <c r="M270" s="161"/>
      <c r="N270" s="162"/>
      <c r="O270" s="162"/>
      <c r="P270" s="162"/>
      <c r="Q270" s="162"/>
      <c r="R270" s="162"/>
      <c r="S270" s="162"/>
      <c r="T270" s="163"/>
      <c r="AT270" s="158" t="s">
        <v>160</v>
      </c>
      <c r="AU270" s="158" t="s">
        <v>83</v>
      </c>
      <c r="AV270" s="13" t="s">
        <v>83</v>
      </c>
      <c r="AW270" s="13" t="s">
        <v>3</v>
      </c>
      <c r="AX270" s="13" t="s">
        <v>81</v>
      </c>
      <c r="AY270" s="158" t="s">
        <v>152</v>
      </c>
    </row>
    <row r="271" spans="1:65" s="2" customFormat="1" ht="24.15" customHeight="1">
      <c r="A271" s="30"/>
      <c r="B271" s="142"/>
      <c r="C271" s="143" t="s">
        <v>322</v>
      </c>
      <c r="D271" s="143" t="s">
        <v>154</v>
      </c>
      <c r="E271" s="144" t="s">
        <v>555</v>
      </c>
      <c r="F271" s="145" t="s">
        <v>556</v>
      </c>
      <c r="G271" s="146" t="s">
        <v>173</v>
      </c>
      <c r="H271" s="147">
        <v>34.6</v>
      </c>
      <c r="I271" s="148"/>
      <c r="J271" s="148">
        <f>ROUND(I271*H271,2)</f>
        <v>0</v>
      </c>
      <c r="K271" s="149"/>
      <c r="L271" s="31"/>
      <c r="M271" s="150" t="s">
        <v>1</v>
      </c>
      <c r="N271" s="151" t="s">
        <v>38</v>
      </c>
      <c r="O271" s="152">
        <v>0.379</v>
      </c>
      <c r="P271" s="152">
        <f>O271*H271</f>
        <v>13.1134</v>
      </c>
      <c r="Q271" s="152">
        <v>0.11046</v>
      </c>
      <c r="R271" s="152">
        <f>Q271*H271</f>
        <v>3.8219160000000003</v>
      </c>
      <c r="S271" s="152">
        <v>0</v>
      </c>
      <c r="T271" s="153">
        <f>S271*H271</f>
        <v>0</v>
      </c>
      <c r="U271" s="30"/>
      <c r="V271" s="30"/>
      <c r="W271" s="30"/>
      <c r="X271" s="30"/>
      <c r="Y271" s="30"/>
      <c r="Z271" s="30"/>
      <c r="AA271" s="30"/>
      <c r="AB271" s="30"/>
      <c r="AC271" s="30"/>
      <c r="AD271" s="30"/>
      <c r="AE271" s="30"/>
      <c r="AR271" s="154" t="s">
        <v>158</v>
      </c>
      <c r="AT271" s="154" t="s">
        <v>154</v>
      </c>
      <c r="AU271" s="154" t="s">
        <v>83</v>
      </c>
      <c r="AY271" s="18" t="s">
        <v>152</v>
      </c>
      <c r="BE271" s="155">
        <f>IF(N271="základní",J271,0)</f>
        <v>0</v>
      </c>
      <c r="BF271" s="155">
        <f>IF(N271="snížená",J271,0)</f>
        <v>0</v>
      </c>
      <c r="BG271" s="155">
        <f>IF(N271="zákl. přenesená",J271,0)</f>
        <v>0</v>
      </c>
      <c r="BH271" s="155">
        <f>IF(N271="sníž. přenesená",J271,0)</f>
        <v>0</v>
      </c>
      <c r="BI271" s="155">
        <f>IF(N271="nulová",J271,0)</f>
        <v>0</v>
      </c>
      <c r="BJ271" s="18" t="s">
        <v>81</v>
      </c>
      <c r="BK271" s="155">
        <f>ROUND(I271*H271,2)</f>
        <v>0</v>
      </c>
      <c r="BL271" s="18" t="s">
        <v>158</v>
      </c>
      <c r="BM271" s="154" t="s">
        <v>557</v>
      </c>
    </row>
    <row r="272" spans="1:65" s="13" customFormat="1">
      <c r="B272" s="156"/>
      <c r="D272" s="157" t="s">
        <v>160</v>
      </c>
      <c r="E272" s="158" t="s">
        <v>1</v>
      </c>
      <c r="F272" s="159" t="s">
        <v>558</v>
      </c>
      <c r="H272" s="160">
        <v>34.6</v>
      </c>
      <c r="L272" s="156"/>
      <c r="M272" s="161"/>
      <c r="N272" s="162"/>
      <c r="O272" s="162"/>
      <c r="P272" s="162"/>
      <c r="Q272" s="162"/>
      <c r="R272" s="162"/>
      <c r="S272" s="162"/>
      <c r="T272" s="163"/>
      <c r="AT272" s="158" t="s">
        <v>160</v>
      </c>
      <c r="AU272" s="158" t="s">
        <v>83</v>
      </c>
      <c r="AV272" s="13" t="s">
        <v>83</v>
      </c>
      <c r="AW272" s="13" t="s">
        <v>29</v>
      </c>
      <c r="AX272" s="13" t="s">
        <v>81</v>
      </c>
      <c r="AY272" s="158" t="s">
        <v>152</v>
      </c>
    </row>
    <row r="273" spans="1:65" s="2" customFormat="1" ht="14.4" customHeight="1">
      <c r="A273" s="30"/>
      <c r="B273" s="142"/>
      <c r="C273" s="143" t="s">
        <v>326</v>
      </c>
      <c r="D273" s="143" t="s">
        <v>154</v>
      </c>
      <c r="E273" s="144" t="s">
        <v>559</v>
      </c>
      <c r="F273" s="145" t="s">
        <v>560</v>
      </c>
      <c r="G273" s="146" t="s">
        <v>157</v>
      </c>
      <c r="H273" s="147">
        <v>15.57</v>
      </c>
      <c r="I273" s="148"/>
      <c r="J273" s="148">
        <f>ROUND(I273*H273,2)</f>
        <v>0</v>
      </c>
      <c r="K273" s="149"/>
      <c r="L273" s="31"/>
      <c r="M273" s="150" t="s">
        <v>1</v>
      </c>
      <c r="N273" s="151" t="s">
        <v>38</v>
      </c>
      <c r="O273" s="152">
        <v>0.83899999999999997</v>
      </c>
      <c r="P273" s="152">
        <f>O273*H273</f>
        <v>13.063229999999999</v>
      </c>
      <c r="Q273" s="152">
        <v>6.5799999999999999E-3</v>
      </c>
      <c r="R273" s="152">
        <f>Q273*H273</f>
        <v>0.1024506</v>
      </c>
      <c r="S273" s="152">
        <v>0</v>
      </c>
      <c r="T273" s="153">
        <f>S273*H273</f>
        <v>0</v>
      </c>
      <c r="U273" s="30"/>
      <c r="V273" s="30"/>
      <c r="W273" s="30"/>
      <c r="X273" s="30"/>
      <c r="Y273" s="30"/>
      <c r="Z273" s="30"/>
      <c r="AA273" s="30"/>
      <c r="AB273" s="30"/>
      <c r="AC273" s="30"/>
      <c r="AD273" s="30"/>
      <c r="AE273" s="30"/>
      <c r="AR273" s="154" t="s">
        <v>158</v>
      </c>
      <c r="AT273" s="154" t="s">
        <v>154</v>
      </c>
      <c r="AU273" s="154" t="s">
        <v>83</v>
      </c>
      <c r="AY273" s="18" t="s">
        <v>152</v>
      </c>
      <c r="BE273" s="155">
        <f>IF(N273="základní",J273,0)</f>
        <v>0</v>
      </c>
      <c r="BF273" s="155">
        <f>IF(N273="snížená",J273,0)</f>
        <v>0</v>
      </c>
      <c r="BG273" s="155">
        <f>IF(N273="zákl. přenesená",J273,0)</f>
        <v>0</v>
      </c>
      <c r="BH273" s="155">
        <f>IF(N273="sníž. přenesená",J273,0)</f>
        <v>0</v>
      </c>
      <c r="BI273" s="155">
        <f>IF(N273="nulová",J273,0)</f>
        <v>0</v>
      </c>
      <c r="BJ273" s="18" t="s">
        <v>81</v>
      </c>
      <c r="BK273" s="155">
        <f>ROUND(I273*H273,2)</f>
        <v>0</v>
      </c>
      <c r="BL273" s="18" t="s">
        <v>158</v>
      </c>
      <c r="BM273" s="154" t="s">
        <v>561</v>
      </c>
    </row>
    <row r="274" spans="1:65" s="13" customFormat="1">
      <c r="B274" s="156"/>
      <c r="D274" s="157" t="s">
        <v>160</v>
      </c>
      <c r="E274" s="158" t="s">
        <v>1</v>
      </c>
      <c r="F274" s="159" t="s">
        <v>562</v>
      </c>
      <c r="H274" s="160">
        <v>13.77</v>
      </c>
      <c r="L274" s="156"/>
      <c r="M274" s="161"/>
      <c r="N274" s="162"/>
      <c r="O274" s="162"/>
      <c r="P274" s="162"/>
      <c r="Q274" s="162"/>
      <c r="R274" s="162"/>
      <c r="S274" s="162"/>
      <c r="T274" s="163"/>
      <c r="AT274" s="158" t="s">
        <v>160</v>
      </c>
      <c r="AU274" s="158" t="s">
        <v>83</v>
      </c>
      <c r="AV274" s="13" t="s">
        <v>83</v>
      </c>
      <c r="AW274" s="13" t="s">
        <v>29</v>
      </c>
      <c r="AX274" s="13" t="s">
        <v>73</v>
      </c>
      <c r="AY274" s="158" t="s">
        <v>152</v>
      </c>
    </row>
    <row r="275" spans="1:65" s="13" customFormat="1">
      <c r="B275" s="156"/>
      <c r="D275" s="157" t="s">
        <v>160</v>
      </c>
      <c r="E275" s="158" t="s">
        <v>1</v>
      </c>
      <c r="F275" s="159" t="s">
        <v>563</v>
      </c>
      <c r="H275" s="160">
        <v>1.8</v>
      </c>
      <c r="L275" s="156"/>
      <c r="M275" s="161"/>
      <c r="N275" s="162"/>
      <c r="O275" s="162"/>
      <c r="P275" s="162"/>
      <c r="Q275" s="162"/>
      <c r="R275" s="162"/>
      <c r="S275" s="162"/>
      <c r="T275" s="163"/>
      <c r="AT275" s="158" t="s">
        <v>160</v>
      </c>
      <c r="AU275" s="158" t="s">
        <v>83</v>
      </c>
      <c r="AV275" s="13" t="s">
        <v>83</v>
      </c>
      <c r="AW275" s="13" t="s">
        <v>29</v>
      </c>
      <c r="AX275" s="13" t="s">
        <v>73</v>
      </c>
      <c r="AY275" s="158" t="s">
        <v>152</v>
      </c>
    </row>
    <row r="276" spans="1:65" s="16" customFormat="1">
      <c r="B276" s="177"/>
      <c r="D276" s="157" t="s">
        <v>160</v>
      </c>
      <c r="E276" s="178" t="s">
        <v>1</v>
      </c>
      <c r="F276" s="179" t="s">
        <v>203</v>
      </c>
      <c r="H276" s="180">
        <v>15.57</v>
      </c>
      <c r="L276" s="177"/>
      <c r="M276" s="181"/>
      <c r="N276" s="182"/>
      <c r="O276" s="182"/>
      <c r="P276" s="182"/>
      <c r="Q276" s="182"/>
      <c r="R276" s="182"/>
      <c r="S276" s="182"/>
      <c r="T276" s="183"/>
      <c r="AT276" s="178" t="s">
        <v>160</v>
      </c>
      <c r="AU276" s="178" t="s">
        <v>83</v>
      </c>
      <c r="AV276" s="16" t="s">
        <v>158</v>
      </c>
      <c r="AW276" s="16" t="s">
        <v>29</v>
      </c>
      <c r="AX276" s="16" t="s">
        <v>81</v>
      </c>
      <c r="AY276" s="178" t="s">
        <v>152</v>
      </c>
    </row>
    <row r="277" spans="1:65" s="2" customFormat="1" ht="14.4" customHeight="1">
      <c r="A277" s="30"/>
      <c r="B277" s="142"/>
      <c r="C277" s="143" t="s">
        <v>330</v>
      </c>
      <c r="D277" s="143" t="s">
        <v>154</v>
      </c>
      <c r="E277" s="144" t="s">
        <v>564</v>
      </c>
      <c r="F277" s="145" t="s">
        <v>565</v>
      </c>
      <c r="G277" s="146" t="s">
        <v>157</v>
      </c>
      <c r="H277" s="147">
        <v>15.57</v>
      </c>
      <c r="I277" s="148"/>
      <c r="J277" s="148">
        <f>ROUND(I277*H277,2)</f>
        <v>0</v>
      </c>
      <c r="K277" s="149"/>
      <c r="L277" s="31"/>
      <c r="M277" s="150" t="s">
        <v>1</v>
      </c>
      <c r="N277" s="151" t="s">
        <v>38</v>
      </c>
      <c r="O277" s="152">
        <v>0.26</v>
      </c>
      <c r="P277" s="152">
        <f>O277*H277</f>
        <v>4.0482000000000005</v>
      </c>
      <c r="Q277" s="152">
        <v>0</v>
      </c>
      <c r="R277" s="152">
        <f>Q277*H277</f>
        <v>0</v>
      </c>
      <c r="S277" s="152">
        <v>0</v>
      </c>
      <c r="T277" s="153">
        <f>S277*H277</f>
        <v>0</v>
      </c>
      <c r="U277" s="30"/>
      <c r="V277" s="30"/>
      <c r="W277" s="30"/>
      <c r="X277" s="30"/>
      <c r="Y277" s="30"/>
      <c r="Z277" s="30"/>
      <c r="AA277" s="30"/>
      <c r="AB277" s="30"/>
      <c r="AC277" s="30"/>
      <c r="AD277" s="30"/>
      <c r="AE277" s="30"/>
      <c r="AR277" s="154" t="s">
        <v>158</v>
      </c>
      <c r="AT277" s="154" t="s">
        <v>154</v>
      </c>
      <c r="AU277" s="154" t="s">
        <v>83</v>
      </c>
      <c r="AY277" s="18" t="s">
        <v>152</v>
      </c>
      <c r="BE277" s="155">
        <f>IF(N277="základní",J277,0)</f>
        <v>0</v>
      </c>
      <c r="BF277" s="155">
        <f>IF(N277="snížená",J277,0)</f>
        <v>0</v>
      </c>
      <c r="BG277" s="155">
        <f>IF(N277="zákl. přenesená",J277,0)</f>
        <v>0</v>
      </c>
      <c r="BH277" s="155">
        <f>IF(N277="sníž. přenesená",J277,0)</f>
        <v>0</v>
      </c>
      <c r="BI277" s="155">
        <f>IF(N277="nulová",J277,0)</f>
        <v>0</v>
      </c>
      <c r="BJ277" s="18" t="s">
        <v>81</v>
      </c>
      <c r="BK277" s="155">
        <f>ROUND(I277*H277,2)</f>
        <v>0</v>
      </c>
      <c r="BL277" s="18" t="s">
        <v>158</v>
      </c>
      <c r="BM277" s="154" t="s">
        <v>566</v>
      </c>
    </row>
    <row r="278" spans="1:65" s="12" customFormat="1" ht="22.8" customHeight="1">
      <c r="B278" s="130"/>
      <c r="D278" s="131" t="s">
        <v>72</v>
      </c>
      <c r="E278" s="140" t="s">
        <v>175</v>
      </c>
      <c r="F278" s="140" t="s">
        <v>567</v>
      </c>
      <c r="J278" s="141">
        <f>BK278</f>
        <v>0</v>
      </c>
      <c r="L278" s="130"/>
      <c r="M278" s="134"/>
      <c r="N278" s="135"/>
      <c r="O278" s="135"/>
      <c r="P278" s="136">
        <f>SUM(P279:P290)</f>
        <v>158.95604</v>
      </c>
      <c r="Q278" s="135"/>
      <c r="R278" s="136">
        <f>SUM(R279:R290)</f>
        <v>149.16352000000001</v>
      </c>
      <c r="S278" s="135"/>
      <c r="T278" s="137">
        <f>SUM(T279:T290)</f>
        <v>0</v>
      </c>
      <c r="AR278" s="131" t="s">
        <v>81</v>
      </c>
      <c r="AT278" s="138" t="s">
        <v>72</v>
      </c>
      <c r="AU278" s="138" t="s">
        <v>81</v>
      </c>
      <c r="AY278" s="131" t="s">
        <v>152</v>
      </c>
      <c r="BK278" s="139">
        <f>SUM(BK279:BK290)</f>
        <v>0</v>
      </c>
    </row>
    <row r="279" spans="1:65" s="2" customFormat="1" ht="24.15" customHeight="1">
      <c r="A279" s="30"/>
      <c r="B279" s="142"/>
      <c r="C279" s="143" t="s">
        <v>336</v>
      </c>
      <c r="D279" s="143" t="s">
        <v>154</v>
      </c>
      <c r="E279" s="144" t="s">
        <v>568</v>
      </c>
      <c r="F279" s="145" t="s">
        <v>569</v>
      </c>
      <c r="G279" s="146" t="s">
        <v>157</v>
      </c>
      <c r="H279" s="147">
        <v>247</v>
      </c>
      <c r="I279" s="148"/>
      <c r="J279" s="148">
        <f>ROUND(I279*H279,2)</f>
        <v>0</v>
      </c>
      <c r="K279" s="149"/>
      <c r="L279" s="31"/>
      <c r="M279" s="150" t="s">
        <v>1</v>
      </c>
      <c r="N279" s="151" t="s">
        <v>38</v>
      </c>
      <c r="O279" s="152">
        <v>2.4E-2</v>
      </c>
      <c r="P279" s="152">
        <f>O279*H279</f>
        <v>5.9279999999999999</v>
      </c>
      <c r="Q279" s="152">
        <v>0.106</v>
      </c>
      <c r="R279" s="152">
        <f>Q279*H279</f>
        <v>26.181999999999999</v>
      </c>
      <c r="S279" s="152">
        <v>0</v>
      </c>
      <c r="T279" s="153">
        <f>S279*H279</f>
        <v>0</v>
      </c>
      <c r="U279" s="30"/>
      <c r="V279" s="30"/>
      <c r="W279" s="30"/>
      <c r="X279" s="30"/>
      <c r="Y279" s="30"/>
      <c r="Z279" s="30"/>
      <c r="AA279" s="30"/>
      <c r="AB279" s="30"/>
      <c r="AC279" s="30"/>
      <c r="AD279" s="30"/>
      <c r="AE279" s="30"/>
      <c r="AR279" s="154" t="s">
        <v>158</v>
      </c>
      <c r="AT279" s="154" t="s">
        <v>154</v>
      </c>
      <c r="AU279" s="154" t="s">
        <v>83</v>
      </c>
      <c r="AY279" s="18" t="s">
        <v>152</v>
      </c>
      <c r="BE279" s="155">
        <f>IF(N279="základní",J279,0)</f>
        <v>0</v>
      </c>
      <c r="BF279" s="155">
        <f>IF(N279="snížená",J279,0)</f>
        <v>0</v>
      </c>
      <c r="BG279" s="155">
        <f>IF(N279="zákl. přenesená",J279,0)</f>
        <v>0</v>
      </c>
      <c r="BH279" s="155">
        <f>IF(N279="sníž. přenesená",J279,0)</f>
        <v>0</v>
      </c>
      <c r="BI279" s="155">
        <f>IF(N279="nulová",J279,0)</f>
        <v>0</v>
      </c>
      <c r="BJ279" s="18" t="s">
        <v>81</v>
      </c>
      <c r="BK279" s="155">
        <f>ROUND(I279*H279,2)</f>
        <v>0</v>
      </c>
      <c r="BL279" s="18" t="s">
        <v>158</v>
      </c>
      <c r="BM279" s="154" t="s">
        <v>570</v>
      </c>
    </row>
    <row r="280" spans="1:65" s="2" customFormat="1" ht="24.15" customHeight="1">
      <c r="A280" s="30"/>
      <c r="B280" s="142"/>
      <c r="C280" s="143" t="s">
        <v>344</v>
      </c>
      <c r="D280" s="143" t="s">
        <v>154</v>
      </c>
      <c r="E280" s="144" t="s">
        <v>571</v>
      </c>
      <c r="F280" s="145" t="s">
        <v>572</v>
      </c>
      <c r="G280" s="146" t="s">
        <v>157</v>
      </c>
      <c r="H280" s="147">
        <v>247</v>
      </c>
      <c r="I280" s="148"/>
      <c r="J280" s="148">
        <f>ROUND(I280*H280,2)</f>
        <v>0</v>
      </c>
      <c r="K280" s="149"/>
      <c r="L280" s="31"/>
      <c r="M280" s="150" t="s">
        <v>1</v>
      </c>
      <c r="N280" s="151" t="s">
        <v>38</v>
      </c>
      <c r="O280" s="152">
        <v>2.5000000000000001E-2</v>
      </c>
      <c r="P280" s="152">
        <f>O280*H280</f>
        <v>6.1750000000000007</v>
      </c>
      <c r="Q280" s="152">
        <v>0.19700000000000001</v>
      </c>
      <c r="R280" s="152">
        <f>Q280*H280</f>
        <v>48.658999999999999</v>
      </c>
      <c r="S280" s="152">
        <v>0</v>
      </c>
      <c r="T280" s="153">
        <f>S280*H280</f>
        <v>0</v>
      </c>
      <c r="U280" s="30"/>
      <c r="V280" s="30"/>
      <c r="W280" s="30"/>
      <c r="X280" s="30"/>
      <c r="Y280" s="30"/>
      <c r="Z280" s="30"/>
      <c r="AA280" s="30"/>
      <c r="AB280" s="30"/>
      <c r="AC280" s="30"/>
      <c r="AD280" s="30"/>
      <c r="AE280" s="30"/>
      <c r="AR280" s="154" t="s">
        <v>158</v>
      </c>
      <c r="AT280" s="154" t="s">
        <v>154</v>
      </c>
      <c r="AU280" s="154" t="s">
        <v>83</v>
      </c>
      <c r="AY280" s="18" t="s">
        <v>152</v>
      </c>
      <c r="BE280" s="155">
        <f>IF(N280="základní",J280,0)</f>
        <v>0</v>
      </c>
      <c r="BF280" s="155">
        <f>IF(N280="snížená",J280,0)</f>
        <v>0</v>
      </c>
      <c r="BG280" s="155">
        <f>IF(N280="zákl. přenesená",J280,0)</f>
        <v>0</v>
      </c>
      <c r="BH280" s="155">
        <f>IF(N280="sníž. přenesená",J280,0)</f>
        <v>0</v>
      </c>
      <c r="BI280" s="155">
        <f>IF(N280="nulová",J280,0)</f>
        <v>0</v>
      </c>
      <c r="BJ280" s="18" t="s">
        <v>81</v>
      </c>
      <c r="BK280" s="155">
        <f>ROUND(I280*H280,2)</f>
        <v>0</v>
      </c>
      <c r="BL280" s="18" t="s">
        <v>158</v>
      </c>
      <c r="BM280" s="154" t="s">
        <v>573</v>
      </c>
    </row>
    <row r="281" spans="1:65" s="2" customFormat="1" ht="24.15" customHeight="1">
      <c r="A281" s="30"/>
      <c r="B281" s="142"/>
      <c r="C281" s="143" t="s">
        <v>349</v>
      </c>
      <c r="D281" s="143" t="s">
        <v>154</v>
      </c>
      <c r="E281" s="144" t="s">
        <v>574</v>
      </c>
      <c r="F281" s="145" t="s">
        <v>575</v>
      </c>
      <c r="G281" s="146" t="s">
        <v>157</v>
      </c>
      <c r="H281" s="147">
        <v>7.68</v>
      </c>
      <c r="I281" s="148"/>
      <c r="J281" s="148">
        <f>ROUND(I281*H281,2)</f>
        <v>0</v>
      </c>
      <c r="K281" s="149"/>
      <c r="L281" s="31"/>
      <c r="M281" s="150" t="s">
        <v>1</v>
      </c>
      <c r="N281" s="151" t="s">
        <v>38</v>
      </c>
      <c r="O281" s="152">
        <v>2.8000000000000001E-2</v>
      </c>
      <c r="P281" s="152">
        <f>O281*H281</f>
        <v>0.21504000000000001</v>
      </c>
      <c r="Q281" s="152">
        <v>0.39600000000000002</v>
      </c>
      <c r="R281" s="152">
        <f>Q281*H281</f>
        <v>3.04128</v>
      </c>
      <c r="S281" s="152">
        <v>0</v>
      </c>
      <c r="T281" s="153">
        <f>S281*H281</f>
        <v>0</v>
      </c>
      <c r="U281" s="30"/>
      <c r="V281" s="30"/>
      <c r="W281" s="30"/>
      <c r="X281" s="30"/>
      <c r="Y281" s="30"/>
      <c r="Z281" s="30"/>
      <c r="AA281" s="30"/>
      <c r="AB281" s="30"/>
      <c r="AC281" s="30"/>
      <c r="AD281" s="30"/>
      <c r="AE281" s="30"/>
      <c r="AR281" s="154" t="s">
        <v>158</v>
      </c>
      <c r="AT281" s="154" t="s">
        <v>154</v>
      </c>
      <c r="AU281" s="154" t="s">
        <v>83</v>
      </c>
      <c r="AY281" s="18" t="s">
        <v>152</v>
      </c>
      <c r="BE281" s="155">
        <f>IF(N281="základní",J281,0)</f>
        <v>0</v>
      </c>
      <c r="BF281" s="155">
        <f>IF(N281="snížená",J281,0)</f>
        <v>0</v>
      </c>
      <c r="BG281" s="155">
        <f>IF(N281="zákl. přenesená",J281,0)</f>
        <v>0</v>
      </c>
      <c r="BH281" s="155">
        <f>IF(N281="sníž. přenesená",J281,0)</f>
        <v>0</v>
      </c>
      <c r="BI281" s="155">
        <f>IF(N281="nulová",J281,0)</f>
        <v>0</v>
      </c>
      <c r="BJ281" s="18" t="s">
        <v>81</v>
      </c>
      <c r="BK281" s="155">
        <f>ROUND(I281*H281,2)</f>
        <v>0</v>
      </c>
      <c r="BL281" s="18" t="s">
        <v>158</v>
      </c>
      <c r="BM281" s="154" t="s">
        <v>576</v>
      </c>
    </row>
    <row r="282" spans="1:65" s="14" customFormat="1">
      <c r="B282" s="164"/>
      <c r="D282" s="157" t="s">
        <v>160</v>
      </c>
      <c r="E282" s="165" t="s">
        <v>1</v>
      </c>
      <c r="F282" s="166" t="s">
        <v>577</v>
      </c>
      <c r="H282" s="165" t="s">
        <v>1</v>
      </c>
      <c r="L282" s="164"/>
      <c r="M282" s="167"/>
      <c r="N282" s="168"/>
      <c r="O282" s="168"/>
      <c r="P282" s="168"/>
      <c r="Q282" s="168"/>
      <c r="R282" s="168"/>
      <c r="S282" s="168"/>
      <c r="T282" s="169"/>
      <c r="AT282" s="165" t="s">
        <v>160</v>
      </c>
      <c r="AU282" s="165" t="s">
        <v>83</v>
      </c>
      <c r="AV282" s="14" t="s">
        <v>81</v>
      </c>
      <c r="AW282" s="14" t="s">
        <v>29</v>
      </c>
      <c r="AX282" s="14" t="s">
        <v>73</v>
      </c>
      <c r="AY282" s="165" t="s">
        <v>152</v>
      </c>
    </row>
    <row r="283" spans="1:65" s="13" customFormat="1">
      <c r="B283" s="156"/>
      <c r="D283" s="157" t="s">
        <v>160</v>
      </c>
      <c r="E283" s="158" t="s">
        <v>1</v>
      </c>
      <c r="F283" s="159" t="s">
        <v>578</v>
      </c>
      <c r="H283" s="160">
        <v>7.68</v>
      </c>
      <c r="L283" s="156"/>
      <c r="M283" s="161"/>
      <c r="N283" s="162"/>
      <c r="O283" s="162"/>
      <c r="P283" s="162"/>
      <c r="Q283" s="162"/>
      <c r="R283" s="162"/>
      <c r="S283" s="162"/>
      <c r="T283" s="163"/>
      <c r="AT283" s="158" t="s">
        <v>160</v>
      </c>
      <c r="AU283" s="158" t="s">
        <v>83</v>
      </c>
      <c r="AV283" s="13" t="s">
        <v>83</v>
      </c>
      <c r="AW283" s="13" t="s">
        <v>29</v>
      </c>
      <c r="AX283" s="13" t="s">
        <v>81</v>
      </c>
      <c r="AY283" s="158" t="s">
        <v>152</v>
      </c>
    </row>
    <row r="284" spans="1:65" s="2" customFormat="1" ht="24.15" customHeight="1">
      <c r="A284" s="30"/>
      <c r="B284" s="142"/>
      <c r="C284" s="143" t="s">
        <v>355</v>
      </c>
      <c r="D284" s="143" t="s">
        <v>154</v>
      </c>
      <c r="E284" s="144" t="s">
        <v>579</v>
      </c>
      <c r="F284" s="145" t="s">
        <v>580</v>
      </c>
      <c r="G284" s="146" t="s">
        <v>157</v>
      </c>
      <c r="H284" s="147">
        <v>4</v>
      </c>
      <c r="I284" s="148"/>
      <c r="J284" s="148">
        <f>ROUND(I284*H284,2)</f>
        <v>0</v>
      </c>
      <c r="K284" s="149"/>
      <c r="L284" s="31"/>
      <c r="M284" s="150" t="s">
        <v>1</v>
      </c>
      <c r="N284" s="151" t="s">
        <v>38</v>
      </c>
      <c r="O284" s="152">
        <v>0.4</v>
      </c>
      <c r="P284" s="152">
        <f>O284*H284</f>
        <v>1.6</v>
      </c>
      <c r="Q284" s="152">
        <v>0.46</v>
      </c>
      <c r="R284" s="152">
        <f>Q284*H284</f>
        <v>1.84</v>
      </c>
      <c r="S284" s="152">
        <v>0</v>
      </c>
      <c r="T284" s="153">
        <f>S284*H284</f>
        <v>0</v>
      </c>
      <c r="U284" s="30"/>
      <c r="V284" s="30"/>
      <c r="W284" s="30"/>
      <c r="X284" s="30"/>
      <c r="Y284" s="30"/>
      <c r="Z284" s="30"/>
      <c r="AA284" s="30"/>
      <c r="AB284" s="30"/>
      <c r="AC284" s="30"/>
      <c r="AD284" s="30"/>
      <c r="AE284" s="30"/>
      <c r="AR284" s="154" t="s">
        <v>158</v>
      </c>
      <c r="AT284" s="154" t="s">
        <v>154</v>
      </c>
      <c r="AU284" s="154" t="s">
        <v>83</v>
      </c>
      <c r="AY284" s="18" t="s">
        <v>152</v>
      </c>
      <c r="BE284" s="155">
        <f>IF(N284="základní",J284,0)</f>
        <v>0</v>
      </c>
      <c r="BF284" s="155">
        <f>IF(N284="snížená",J284,0)</f>
        <v>0</v>
      </c>
      <c r="BG284" s="155">
        <f>IF(N284="zákl. přenesená",J284,0)</f>
        <v>0</v>
      </c>
      <c r="BH284" s="155">
        <f>IF(N284="sníž. přenesená",J284,0)</f>
        <v>0</v>
      </c>
      <c r="BI284" s="155">
        <f>IF(N284="nulová",J284,0)</f>
        <v>0</v>
      </c>
      <c r="BJ284" s="18" t="s">
        <v>81</v>
      </c>
      <c r="BK284" s="155">
        <f>ROUND(I284*H284,2)</f>
        <v>0</v>
      </c>
      <c r="BL284" s="18" t="s">
        <v>158</v>
      </c>
      <c r="BM284" s="154" t="s">
        <v>581</v>
      </c>
    </row>
    <row r="285" spans="1:65" s="2" customFormat="1" ht="24.15" customHeight="1">
      <c r="A285" s="30"/>
      <c r="B285" s="142"/>
      <c r="C285" s="143" t="s">
        <v>364</v>
      </c>
      <c r="D285" s="143" t="s">
        <v>154</v>
      </c>
      <c r="E285" s="144" t="s">
        <v>582</v>
      </c>
      <c r="F285" s="145" t="s">
        <v>583</v>
      </c>
      <c r="G285" s="146" t="s">
        <v>157</v>
      </c>
      <c r="H285" s="147">
        <v>4</v>
      </c>
      <c r="I285" s="148"/>
      <c r="J285" s="148">
        <f>ROUND(I285*H285,2)</f>
        <v>0</v>
      </c>
      <c r="K285" s="149"/>
      <c r="L285" s="31"/>
      <c r="M285" s="150" t="s">
        <v>1</v>
      </c>
      <c r="N285" s="151" t="s">
        <v>38</v>
      </c>
      <c r="O285" s="152">
        <v>1.0620000000000001</v>
      </c>
      <c r="P285" s="152">
        <f>O285*H285</f>
        <v>4.2480000000000002</v>
      </c>
      <c r="Q285" s="152">
        <v>0.14688000000000001</v>
      </c>
      <c r="R285" s="152">
        <f>Q285*H285</f>
        <v>0.58752000000000004</v>
      </c>
      <c r="S285" s="152">
        <v>0</v>
      </c>
      <c r="T285" s="153">
        <f>S285*H285</f>
        <v>0</v>
      </c>
      <c r="U285" s="30"/>
      <c r="V285" s="30"/>
      <c r="W285" s="30"/>
      <c r="X285" s="30"/>
      <c r="Y285" s="30"/>
      <c r="Z285" s="30"/>
      <c r="AA285" s="30"/>
      <c r="AB285" s="30"/>
      <c r="AC285" s="30"/>
      <c r="AD285" s="30"/>
      <c r="AE285" s="30"/>
      <c r="AR285" s="154" t="s">
        <v>158</v>
      </c>
      <c r="AT285" s="154" t="s">
        <v>154</v>
      </c>
      <c r="AU285" s="154" t="s">
        <v>83</v>
      </c>
      <c r="AY285" s="18" t="s">
        <v>152</v>
      </c>
      <c r="BE285" s="155">
        <f>IF(N285="základní",J285,0)</f>
        <v>0</v>
      </c>
      <c r="BF285" s="155">
        <f>IF(N285="snížená",J285,0)</f>
        <v>0</v>
      </c>
      <c r="BG285" s="155">
        <f>IF(N285="zákl. přenesená",J285,0)</f>
        <v>0</v>
      </c>
      <c r="BH285" s="155">
        <f>IF(N285="sníž. přenesená",J285,0)</f>
        <v>0</v>
      </c>
      <c r="BI285" s="155">
        <f>IF(N285="nulová",J285,0)</f>
        <v>0</v>
      </c>
      <c r="BJ285" s="18" t="s">
        <v>81</v>
      </c>
      <c r="BK285" s="155">
        <f>ROUND(I285*H285,2)</f>
        <v>0</v>
      </c>
      <c r="BL285" s="18" t="s">
        <v>158</v>
      </c>
      <c r="BM285" s="154" t="s">
        <v>584</v>
      </c>
    </row>
    <row r="286" spans="1:65" s="2" customFormat="1" ht="24.15" customHeight="1">
      <c r="A286" s="30"/>
      <c r="B286" s="142"/>
      <c r="C286" s="143" t="s">
        <v>371</v>
      </c>
      <c r="D286" s="143" t="s">
        <v>154</v>
      </c>
      <c r="E286" s="144" t="s">
        <v>585</v>
      </c>
      <c r="F286" s="145" t="s">
        <v>586</v>
      </c>
      <c r="G286" s="146" t="s">
        <v>157</v>
      </c>
      <c r="H286" s="147">
        <v>247</v>
      </c>
      <c r="I286" s="148"/>
      <c r="J286" s="148">
        <f>ROUND(I286*H286,2)</f>
        <v>0</v>
      </c>
      <c r="K286" s="149"/>
      <c r="L286" s="31"/>
      <c r="M286" s="150" t="s">
        <v>1</v>
      </c>
      <c r="N286" s="151" t="s">
        <v>38</v>
      </c>
      <c r="O286" s="152">
        <v>0.56999999999999995</v>
      </c>
      <c r="P286" s="152">
        <f>O286*H286</f>
        <v>140.79</v>
      </c>
      <c r="Q286" s="152">
        <v>0.10100000000000001</v>
      </c>
      <c r="R286" s="152">
        <f>Q286*H286</f>
        <v>24.947000000000003</v>
      </c>
      <c r="S286" s="152">
        <v>0</v>
      </c>
      <c r="T286" s="153">
        <f>S286*H286</f>
        <v>0</v>
      </c>
      <c r="U286" s="30"/>
      <c r="V286" s="30"/>
      <c r="W286" s="30"/>
      <c r="X286" s="30"/>
      <c r="Y286" s="30"/>
      <c r="Z286" s="30"/>
      <c r="AA286" s="30"/>
      <c r="AB286" s="30"/>
      <c r="AC286" s="30"/>
      <c r="AD286" s="30"/>
      <c r="AE286" s="30"/>
      <c r="AR286" s="154" t="s">
        <v>158</v>
      </c>
      <c r="AT286" s="154" t="s">
        <v>154</v>
      </c>
      <c r="AU286" s="154" t="s">
        <v>83</v>
      </c>
      <c r="AY286" s="18" t="s">
        <v>152</v>
      </c>
      <c r="BE286" s="155">
        <f>IF(N286="základní",J286,0)</f>
        <v>0</v>
      </c>
      <c r="BF286" s="155">
        <f>IF(N286="snížená",J286,0)</f>
        <v>0</v>
      </c>
      <c r="BG286" s="155">
        <f>IF(N286="zákl. přenesená",J286,0)</f>
        <v>0</v>
      </c>
      <c r="BH286" s="155">
        <f>IF(N286="sníž. přenesená",J286,0)</f>
        <v>0</v>
      </c>
      <c r="BI286" s="155">
        <f>IF(N286="nulová",J286,0)</f>
        <v>0</v>
      </c>
      <c r="BJ286" s="18" t="s">
        <v>81</v>
      </c>
      <c r="BK286" s="155">
        <f>ROUND(I286*H286,2)</f>
        <v>0</v>
      </c>
      <c r="BL286" s="18" t="s">
        <v>158</v>
      </c>
      <c r="BM286" s="154" t="s">
        <v>587</v>
      </c>
    </row>
    <row r="287" spans="1:65" s="13" customFormat="1">
      <c r="B287" s="156"/>
      <c r="D287" s="157" t="s">
        <v>160</v>
      </c>
      <c r="E287" s="158" t="s">
        <v>1</v>
      </c>
      <c r="F287" s="159" t="s">
        <v>588</v>
      </c>
      <c r="H287" s="160">
        <v>247</v>
      </c>
      <c r="L287" s="156"/>
      <c r="M287" s="161"/>
      <c r="N287" s="162"/>
      <c r="O287" s="162"/>
      <c r="P287" s="162"/>
      <c r="Q287" s="162"/>
      <c r="R287" s="162"/>
      <c r="S287" s="162"/>
      <c r="T287" s="163"/>
      <c r="AT287" s="158" t="s">
        <v>160</v>
      </c>
      <c r="AU287" s="158" t="s">
        <v>83</v>
      </c>
      <c r="AV287" s="13" t="s">
        <v>83</v>
      </c>
      <c r="AW287" s="13" t="s">
        <v>29</v>
      </c>
      <c r="AX287" s="13" t="s">
        <v>73</v>
      </c>
      <c r="AY287" s="158" t="s">
        <v>152</v>
      </c>
    </row>
    <row r="288" spans="1:65" s="16" customFormat="1">
      <c r="B288" s="177"/>
      <c r="D288" s="157" t="s">
        <v>160</v>
      </c>
      <c r="E288" s="178" t="s">
        <v>1</v>
      </c>
      <c r="F288" s="179" t="s">
        <v>203</v>
      </c>
      <c r="H288" s="180">
        <v>247</v>
      </c>
      <c r="L288" s="177"/>
      <c r="M288" s="181"/>
      <c r="N288" s="182"/>
      <c r="O288" s="182"/>
      <c r="P288" s="182"/>
      <c r="Q288" s="182"/>
      <c r="R288" s="182"/>
      <c r="S288" s="182"/>
      <c r="T288" s="183"/>
      <c r="AT288" s="178" t="s">
        <v>160</v>
      </c>
      <c r="AU288" s="178" t="s">
        <v>83</v>
      </c>
      <c r="AV288" s="16" t="s">
        <v>158</v>
      </c>
      <c r="AW288" s="16" t="s">
        <v>29</v>
      </c>
      <c r="AX288" s="16" t="s">
        <v>81</v>
      </c>
      <c r="AY288" s="178" t="s">
        <v>152</v>
      </c>
    </row>
    <row r="289" spans="1:65" s="2" customFormat="1" ht="14.4" customHeight="1">
      <c r="A289" s="30"/>
      <c r="B289" s="142"/>
      <c r="C289" s="188" t="s">
        <v>377</v>
      </c>
      <c r="D289" s="188" t="s">
        <v>449</v>
      </c>
      <c r="E289" s="189" t="s">
        <v>589</v>
      </c>
      <c r="F289" s="190" t="s">
        <v>590</v>
      </c>
      <c r="G289" s="191" t="s">
        <v>157</v>
      </c>
      <c r="H289" s="192">
        <v>249.47</v>
      </c>
      <c r="I289" s="193"/>
      <c r="J289" s="193">
        <f>ROUND(I289*H289,2)</f>
        <v>0</v>
      </c>
      <c r="K289" s="194"/>
      <c r="L289" s="195"/>
      <c r="M289" s="196" t="s">
        <v>1</v>
      </c>
      <c r="N289" s="197" t="s">
        <v>38</v>
      </c>
      <c r="O289" s="152">
        <v>0</v>
      </c>
      <c r="P289" s="152">
        <f>O289*H289</f>
        <v>0</v>
      </c>
      <c r="Q289" s="152">
        <v>0.17599999999999999</v>
      </c>
      <c r="R289" s="152">
        <f>Q289*H289</f>
        <v>43.90672</v>
      </c>
      <c r="S289" s="152">
        <v>0</v>
      </c>
      <c r="T289" s="153">
        <f>S289*H289</f>
        <v>0</v>
      </c>
      <c r="U289" s="30"/>
      <c r="V289" s="30"/>
      <c r="W289" s="30"/>
      <c r="X289" s="30"/>
      <c r="Y289" s="30"/>
      <c r="Z289" s="30"/>
      <c r="AA289" s="30"/>
      <c r="AB289" s="30"/>
      <c r="AC289" s="30"/>
      <c r="AD289" s="30"/>
      <c r="AE289" s="30"/>
      <c r="AR289" s="154" t="s">
        <v>215</v>
      </c>
      <c r="AT289" s="154" t="s">
        <v>449</v>
      </c>
      <c r="AU289" s="154" t="s">
        <v>83</v>
      </c>
      <c r="AY289" s="18" t="s">
        <v>152</v>
      </c>
      <c r="BE289" s="155">
        <f>IF(N289="základní",J289,0)</f>
        <v>0</v>
      </c>
      <c r="BF289" s="155">
        <f>IF(N289="snížená",J289,0)</f>
        <v>0</v>
      </c>
      <c r="BG289" s="155">
        <f>IF(N289="zákl. přenesená",J289,0)</f>
        <v>0</v>
      </c>
      <c r="BH289" s="155">
        <f>IF(N289="sníž. přenesená",J289,0)</f>
        <v>0</v>
      </c>
      <c r="BI289" s="155">
        <f>IF(N289="nulová",J289,0)</f>
        <v>0</v>
      </c>
      <c r="BJ289" s="18" t="s">
        <v>81</v>
      </c>
      <c r="BK289" s="155">
        <f>ROUND(I289*H289,2)</f>
        <v>0</v>
      </c>
      <c r="BL289" s="18" t="s">
        <v>158</v>
      </c>
      <c r="BM289" s="154" t="s">
        <v>591</v>
      </c>
    </row>
    <row r="290" spans="1:65" s="13" customFormat="1">
      <c r="B290" s="156"/>
      <c r="D290" s="157" t="s">
        <v>160</v>
      </c>
      <c r="E290" s="158" t="s">
        <v>1</v>
      </c>
      <c r="F290" s="159" t="s">
        <v>592</v>
      </c>
      <c r="H290" s="160">
        <v>249.47</v>
      </c>
      <c r="L290" s="156"/>
      <c r="M290" s="161"/>
      <c r="N290" s="162"/>
      <c r="O290" s="162"/>
      <c r="P290" s="162"/>
      <c r="Q290" s="162"/>
      <c r="R290" s="162"/>
      <c r="S290" s="162"/>
      <c r="T290" s="163"/>
      <c r="AT290" s="158" t="s">
        <v>160</v>
      </c>
      <c r="AU290" s="158" t="s">
        <v>83</v>
      </c>
      <c r="AV290" s="13" t="s">
        <v>83</v>
      </c>
      <c r="AW290" s="13" t="s">
        <v>29</v>
      </c>
      <c r="AX290" s="13" t="s">
        <v>81</v>
      </c>
      <c r="AY290" s="158" t="s">
        <v>152</v>
      </c>
    </row>
    <row r="291" spans="1:65" s="12" customFormat="1" ht="22.8" customHeight="1">
      <c r="B291" s="130"/>
      <c r="D291" s="131" t="s">
        <v>72</v>
      </c>
      <c r="E291" s="140" t="s">
        <v>204</v>
      </c>
      <c r="F291" s="140" t="s">
        <v>593</v>
      </c>
      <c r="J291" s="141">
        <f>BK291</f>
        <v>0</v>
      </c>
      <c r="L291" s="130"/>
      <c r="M291" s="134"/>
      <c r="N291" s="135"/>
      <c r="O291" s="135"/>
      <c r="P291" s="136">
        <f>SUM(P292:P301)</f>
        <v>7.997046000000001</v>
      </c>
      <c r="Q291" s="135"/>
      <c r="R291" s="136">
        <f>SUM(R292:R301)</f>
        <v>6.3996310200000002</v>
      </c>
      <c r="S291" s="135"/>
      <c r="T291" s="137">
        <f>SUM(T292:T301)</f>
        <v>0</v>
      </c>
      <c r="AR291" s="131" t="s">
        <v>81</v>
      </c>
      <c r="AT291" s="138" t="s">
        <v>72</v>
      </c>
      <c r="AU291" s="138" t="s">
        <v>81</v>
      </c>
      <c r="AY291" s="131" t="s">
        <v>152</v>
      </c>
      <c r="BK291" s="139">
        <f>SUM(BK292:BK301)</f>
        <v>0</v>
      </c>
    </row>
    <row r="292" spans="1:65" s="2" customFormat="1" ht="24.15" customHeight="1">
      <c r="A292" s="30"/>
      <c r="B292" s="142"/>
      <c r="C292" s="143" t="s">
        <v>382</v>
      </c>
      <c r="D292" s="143" t="s">
        <v>154</v>
      </c>
      <c r="E292" s="144" t="s">
        <v>594</v>
      </c>
      <c r="F292" s="145" t="s">
        <v>595</v>
      </c>
      <c r="G292" s="146" t="s">
        <v>178</v>
      </c>
      <c r="H292" s="147">
        <v>2.58</v>
      </c>
      <c r="I292" s="148"/>
      <c r="J292" s="148">
        <f>ROUND(I292*H292,2)</f>
        <v>0</v>
      </c>
      <c r="K292" s="149"/>
      <c r="L292" s="31"/>
      <c r="M292" s="150" t="s">
        <v>1</v>
      </c>
      <c r="N292" s="151" t="s">
        <v>38</v>
      </c>
      <c r="O292" s="152">
        <v>2.3170000000000002</v>
      </c>
      <c r="P292" s="152">
        <f>O292*H292</f>
        <v>5.9778600000000006</v>
      </c>
      <c r="Q292" s="152">
        <v>2.45329</v>
      </c>
      <c r="R292" s="152">
        <f>Q292*H292</f>
        <v>6.3294882000000001</v>
      </c>
      <c r="S292" s="152">
        <v>0</v>
      </c>
      <c r="T292" s="153">
        <f>S292*H292</f>
        <v>0</v>
      </c>
      <c r="U292" s="30"/>
      <c r="V292" s="30"/>
      <c r="W292" s="30"/>
      <c r="X292" s="30"/>
      <c r="Y292" s="30"/>
      <c r="Z292" s="30"/>
      <c r="AA292" s="30"/>
      <c r="AB292" s="30"/>
      <c r="AC292" s="30"/>
      <c r="AD292" s="30"/>
      <c r="AE292" s="30"/>
      <c r="AR292" s="154" t="s">
        <v>158</v>
      </c>
      <c r="AT292" s="154" t="s">
        <v>154</v>
      </c>
      <c r="AU292" s="154" t="s">
        <v>83</v>
      </c>
      <c r="AY292" s="18" t="s">
        <v>152</v>
      </c>
      <c r="BE292" s="155">
        <f>IF(N292="základní",J292,0)</f>
        <v>0</v>
      </c>
      <c r="BF292" s="155">
        <f>IF(N292="snížená",J292,0)</f>
        <v>0</v>
      </c>
      <c r="BG292" s="155">
        <f>IF(N292="zákl. přenesená",J292,0)</f>
        <v>0</v>
      </c>
      <c r="BH292" s="155">
        <f>IF(N292="sníž. přenesená",J292,0)</f>
        <v>0</v>
      </c>
      <c r="BI292" s="155">
        <f>IF(N292="nulová",J292,0)</f>
        <v>0</v>
      </c>
      <c r="BJ292" s="18" t="s">
        <v>81</v>
      </c>
      <c r="BK292" s="155">
        <f>ROUND(I292*H292,2)</f>
        <v>0</v>
      </c>
      <c r="BL292" s="18" t="s">
        <v>158</v>
      </c>
      <c r="BM292" s="154" t="s">
        <v>596</v>
      </c>
    </row>
    <row r="293" spans="1:65" s="13" customFormat="1">
      <c r="B293" s="156"/>
      <c r="D293" s="157" t="s">
        <v>160</v>
      </c>
      <c r="E293" s="158" t="s">
        <v>1</v>
      </c>
      <c r="F293" s="159" t="s">
        <v>597</v>
      </c>
      <c r="H293" s="160">
        <v>2.38</v>
      </c>
      <c r="L293" s="156"/>
      <c r="M293" s="161"/>
      <c r="N293" s="162"/>
      <c r="O293" s="162"/>
      <c r="P293" s="162"/>
      <c r="Q293" s="162"/>
      <c r="R293" s="162"/>
      <c r="S293" s="162"/>
      <c r="T293" s="163"/>
      <c r="AT293" s="158" t="s">
        <v>160</v>
      </c>
      <c r="AU293" s="158" t="s">
        <v>83</v>
      </c>
      <c r="AV293" s="13" t="s">
        <v>83</v>
      </c>
      <c r="AW293" s="13" t="s">
        <v>29</v>
      </c>
      <c r="AX293" s="13" t="s">
        <v>73</v>
      </c>
      <c r="AY293" s="158" t="s">
        <v>152</v>
      </c>
    </row>
    <row r="294" spans="1:65" s="13" customFormat="1">
      <c r="B294" s="156"/>
      <c r="D294" s="157" t="s">
        <v>160</v>
      </c>
      <c r="E294" s="158" t="s">
        <v>1</v>
      </c>
      <c r="F294" s="159" t="s">
        <v>598</v>
      </c>
      <c r="H294" s="160">
        <v>0.2</v>
      </c>
      <c r="L294" s="156"/>
      <c r="M294" s="161"/>
      <c r="N294" s="162"/>
      <c r="O294" s="162"/>
      <c r="P294" s="162"/>
      <c r="Q294" s="162"/>
      <c r="R294" s="162"/>
      <c r="S294" s="162"/>
      <c r="T294" s="163"/>
      <c r="AT294" s="158" t="s">
        <v>160</v>
      </c>
      <c r="AU294" s="158" t="s">
        <v>83</v>
      </c>
      <c r="AV294" s="13" t="s">
        <v>83</v>
      </c>
      <c r="AW294" s="13" t="s">
        <v>29</v>
      </c>
      <c r="AX294" s="13" t="s">
        <v>73</v>
      </c>
      <c r="AY294" s="158" t="s">
        <v>152</v>
      </c>
    </row>
    <row r="295" spans="1:65" s="16" customFormat="1">
      <c r="B295" s="177"/>
      <c r="D295" s="157" t="s">
        <v>160</v>
      </c>
      <c r="E295" s="178" t="s">
        <v>1</v>
      </c>
      <c r="F295" s="179" t="s">
        <v>203</v>
      </c>
      <c r="H295" s="180">
        <v>2.58</v>
      </c>
      <c r="L295" s="177"/>
      <c r="M295" s="181"/>
      <c r="N295" s="182"/>
      <c r="O295" s="182"/>
      <c r="P295" s="182"/>
      <c r="Q295" s="182"/>
      <c r="R295" s="182"/>
      <c r="S295" s="182"/>
      <c r="T295" s="183"/>
      <c r="AT295" s="178" t="s">
        <v>160</v>
      </c>
      <c r="AU295" s="178" t="s">
        <v>83</v>
      </c>
      <c r="AV295" s="16" t="s">
        <v>158</v>
      </c>
      <c r="AW295" s="16" t="s">
        <v>29</v>
      </c>
      <c r="AX295" s="16" t="s">
        <v>81</v>
      </c>
      <c r="AY295" s="178" t="s">
        <v>152</v>
      </c>
    </row>
    <row r="296" spans="1:65" s="2" customFormat="1" ht="24.15" customHeight="1">
      <c r="A296" s="30"/>
      <c r="B296" s="142"/>
      <c r="C296" s="143" t="s">
        <v>599</v>
      </c>
      <c r="D296" s="143" t="s">
        <v>154</v>
      </c>
      <c r="E296" s="144" t="s">
        <v>600</v>
      </c>
      <c r="F296" s="145" t="s">
        <v>601</v>
      </c>
      <c r="G296" s="146" t="s">
        <v>178</v>
      </c>
      <c r="H296" s="147">
        <v>2.58</v>
      </c>
      <c r="I296" s="148"/>
      <c r="J296" s="148">
        <f>ROUND(I296*H296,2)</f>
        <v>0</v>
      </c>
      <c r="K296" s="149"/>
      <c r="L296" s="31"/>
      <c r="M296" s="150" t="s">
        <v>1</v>
      </c>
      <c r="N296" s="151" t="s">
        <v>38</v>
      </c>
      <c r="O296" s="152">
        <v>0.20499999999999999</v>
      </c>
      <c r="P296" s="152">
        <f>O296*H296</f>
        <v>0.52890000000000004</v>
      </c>
      <c r="Q296" s="152">
        <v>0</v>
      </c>
      <c r="R296" s="152">
        <f>Q296*H296</f>
        <v>0</v>
      </c>
      <c r="S296" s="152">
        <v>0</v>
      </c>
      <c r="T296" s="153">
        <f>S296*H296</f>
        <v>0</v>
      </c>
      <c r="U296" s="30"/>
      <c r="V296" s="30"/>
      <c r="W296" s="30"/>
      <c r="X296" s="30"/>
      <c r="Y296" s="30"/>
      <c r="Z296" s="30"/>
      <c r="AA296" s="30"/>
      <c r="AB296" s="30"/>
      <c r="AC296" s="30"/>
      <c r="AD296" s="30"/>
      <c r="AE296" s="30"/>
      <c r="AR296" s="154" t="s">
        <v>158</v>
      </c>
      <c r="AT296" s="154" t="s">
        <v>154</v>
      </c>
      <c r="AU296" s="154" t="s">
        <v>83</v>
      </c>
      <c r="AY296" s="18" t="s">
        <v>152</v>
      </c>
      <c r="BE296" s="155">
        <f>IF(N296="základní",J296,0)</f>
        <v>0</v>
      </c>
      <c r="BF296" s="155">
        <f>IF(N296="snížená",J296,0)</f>
        <v>0</v>
      </c>
      <c r="BG296" s="155">
        <f>IF(N296="zákl. přenesená",J296,0)</f>
        <v>0</v>
      </c>
      <c r="BH296" s="155">
        <f>IF(N296="sníž. přenesená",J296,0)</f>
        <v>0</v>
      </c>
      <c r="BI296" s="155">
        <f>IF(N296="nulová",J296,0)</f>
        <v>0</v>
      </c>
      <c r="BJ296" s="18" t="s">
        <v>81</v>
      </c>
      <c r="BK296" s="155">
        <f>ROUND(I296*H296,2)</f>
        <v>0</v>
      </c>
      <c r="BL296" s="18" t="s">
        <v>158</v>
      </c>
      <c r="BM296" s="154" t="s">
        <v>602</v>
      </c>
    </row>
    <row r="297" spans="1:65" s="2" customFormat="1" ht="14.4" customHeight="1">
      <c r="A297" s="30"/>
      <c r="B297" s="142"/>
      <c r="C297" s="143" t="s">
        <v>603</v>
      </c>
      <c r="D297" s="143" t="s">
        <v>154</v>
      </c>
      <c r="E297" s="144" t="s">
        <v>604</v>
      </c>
      <c r="F297" s="145" t="s">
        <v>605</v>
      </c>
      <c r="G297" s="146" t="s">
        <v>178</v>
      </c>
      <c r="H297" s="147">
        <v>2.58</v>
      </c>
      <c r="I297" s="148"/>
      <c r="J297" s="148">
        <f>ROUND(I297*H297,2)</f>
        <v>0</v>
      </c>
      <c r="K297" s="149"/>
      <c r="L297" s="31"/>
      <c r="M297" s="150" t="s">
        <v>1</v>
      </c>
      <c r="N297" s="151" t="s">
        <v>38</v>
      </c>
      <c r="O297" s="152">
        <v>0.188</v>
      </c>
      <c r="P297" s="152">
        <f>O297*H297</f>
        <v>0.48504000000000003</v>
      </c>
      <c r="Q297" s="152">
        <v>0</v>
      </c>
      <c r="R297" s="152">
        <f>Q297*H297</f>
        <v>0</v>
      </c>
      <c r="S297" s="152">
        <v>0</v>
      </c>
      <c r="T297" s="153">
        <f>S297*H297</f>
        <v>0</v>
      </c>
      <c r="U297" s="30"/>
      <c r="V297" s="30"/>
      <c r="W297" s="30"/>
      <c r="X297" s="30"/>
      <c r="Y297" s="30"/>
      <c r="Z297" s="30"/>
      <c r="AA297" s="30"/>
      <c r="AB297" s="30"/>
      <c r="AC297" s="30"/>
      <c r="AD297" s="30"/>
      <c r="AE297" s="30"/>
      <c r="AR297" s="154" t="s">
        <v>158</v>
      </c>
      <c r="AT297" s="154" t="s">
        <v>154</v>
      </c>
      <c r="AU297" s="154" t="s">
        <v>83</v>
      </c>
      <c r="AY297" s="18" t="s">
        <v>152</v>
      </c>
      <c r="BE297" s="155">
        <f>IF(N297="základní",J297,0)</f>
        <v>0</v>
      </c>
      <c r="BF297" s="155">
        <f>IF(N297="snížená",J297,0)</f>
        <v>0</v>
      </c>
      <c r="BG297" s="155">
        <f>IF(N297="zákl. přenesená",J297,0)</f>
        <v>0</v>
      </c>
      <c r="BH297" s="155">
        <f>IF(N297="sníž. přenesená",J297,0)</f>
        <v>0</v>
      </c>
      <c r="BI297" s="155">
        <f>IF(N297="nulová",J297,0)</f>
        <v>0</v>
      </c>
      <c r="BJ297" s="18" t="s">
        <v>81</v>
      </c>
      <c r="BK297" s="155">
        <f>ROUND(I297*H297,2)</f>
        <v>0</v>
      </c>
      <c r="BL297" s="18" t="s">
        <v>158</v>
      </c>
      <c r="BM297" s="154" t="s">
        <v>606</v>
      </c>
    </row>
    <row r="298" spans="1:65" s="2" customFormat="1" ht="14.4" customHeight="1">
      <c r="A298" s="30"/>
      <c r="B298" s="142"/>
      <c r="C298" s="143" t="s">
        <v>607</v>
      </c>
      <c r="D298" s="143" t="s">
        <v>154</v>
      </c>
      <c r="E298" s="144" t="s">
        <v>608</v>
      </c>
      <c r="F298" s="145" t="s">
        <v>609</v>
      </c>
      <c r="G298" s="146" t="s">
        <v>255</v>
      </c>
      <c r="H298" s="147">
        <v>6.6000000000000003E-2</v>
      </c>
      <c r="I298" s="148"/>
      <c r="J298" s="148">
        <f>ROUND(I298*H298,2)</f>
        <v>0</v>
      </c>
      <c r="K298" s="149"/>
      <c r="L298" s="31"/>
      <c r="M298" s="150" t="s">
        <v>1</v>
      </c>
      <c r="N298" s="151" t="s">
        <v>38</v>
      </c>
      <c r="O298" s="152">
        <v>15.231</v>
      </c>
      <c r="P298" s="152">
        <f>O298*H298</f>
        <v>1.0052460000000001</v>
      </c>
      <c r="Q298" s="152">
        <v>1.06277</v>
      </c>
      <c r="R298" s="152">
        <f>Q298*H298</f>
        <v>7.0142820000000008E-2</v>
      </c>
      <c r="S298" s="152">
        <v>0</v>
      </c>
      <c r="T298" s="153">
        <f>S298*H298</f>
        <v>0</v>
      </c>
      <c r="U298" s="30"/>
      <c r="V298" s="30"/>
      <c r="W298" s="30"/>
      <c r="X298" s="30"/>
      <c r="Y298" s="30"/>
      <c r="Z298" s="30"/>
      <c r="AA298" s="30"/>
      <c r="AB298" s="30"/>
      <c r="AC298" s="30"/>
      <c r="AD298" s="30"/>
      <c r="AE298" s="30"/>
      <c r="AR298" s="154" t="s">
        <v>158</v>
      </c>
      <c r="AT298" s="154" t="s">
        <v>154</v>
      </c>
      <c r="AU298" s="154" t="s">
        <v>83</v>
      </c>
      <c r="AY298" s="18" t="s">
        <v>152</v>
      </c>
      <c r="BE298" s="155">
        <f>IF(N298="základní",J298,0)</f>
        <v>0</v>
      </c>
      <c r="BF298" s="155">
        <f>IF(N298="snížená",J298,0)</f>
        <v>0</v>
      </c>
      <c r="BG298" s="155">
        <f>IF(N298="zákl. přenesená",J298,0)</f>
        <v>0</v>
      </c>
      <c r="BH298" s="155">
        <f>IF(N298="sníž. přenesená",J298,0)</f>
        <v>0</v>
      </c>
      <c r="BI298" s="155">
        <f>IF(N298="nulová",J298,0)</f>
        <v>0</v>
      </c>
      <c r="BJ298" s="18" t="s">
        <v>81</v>
      </c>
      <c r="BK298" s="155">
        <f>ROUND(I298*H298,2)</f>
        <v>0</v>
      </c>
      <c r="BL298" s="18" t="s">
        <v>158</v>
      </c>
      <c r="BM298" s="154" t="s">
        <v>610</v>
      </c>
    </row>
    <row r="299" spans="1:65" s="13" customFormat="1">
      <c r="B299" s="156"/>
      <c r="D299" s="157" t="s">
        <v>160</v>
      </c>
      <c r="E299" s="158" t="s">
        <v>1</v>
      </c>
      <c r="F299" s="159" t="s">
        <v>611</v>
      </c>
      <c r="H299" s="160">
        <v>6.0999999999999999E-2</v>
      </c>
      <c r="L299" s="156"/>
      <c r="M299" s="161"/>
      <c r="N299" s="162"/>
      <c r="O299" s="162"/>
      <c r="P299" s="162"/>
      <c r="Q299" s="162"/>
      <c r="R299" s="162"/>
      <c r="S299" s="162"/>
      <c r="T299" s="163"/>
      <c r="AT299" s="158" t="s">
        <v>160</v>
      </c>
      <c r="AU299" s="158" t="s">
        <v>83</v>
      </c>
      <c r="AV299" s="13" t="s">
        <v>83</v>
      </c>
      <c r="AW299" s="13" t="s">
        <v>29</v>
      </c>
      <c r="AX299" s="13" t="s">
        <v>73</v>
      </c>
      <c r="AY299" s="158" t="s">
        <v>152</v>
      </c>
    </row>
    <row r="300" spans="1:65" s="13" customFormat="1">
      <c r="B300" s="156"/>
      <c r="D300" s="157" t="s">
        <v>160</v>
      </c>
      <c r="E300" s="158" t="s">
        <v>1</v>
      </c>
      <c r="F300" s="159" t="s">
        <v>612</v>
      </c>
      <c r="H300" s="160">
        <v>5.0000000000000001E-3</v>
      </c>
      <c r="L300" s="156"/>
      <c r="M300" s="161"/>
      <c r="N300" s="162"/>
      <c r="O300" s="162"/>
      <c r="P300" s="162"/>
      <c r="Q300" s="162"/>
      <c r="R300" s="162"/>
      <c r="S300" s="162"/>
      <c r="T300" s="163"/>
      <c r="AT300" s="158" t="s">
        <v>160</v>
      </c>
      <c r="AU300" s="158" t="s">
        <v>83</v>
      </c>
      <c r="AV300" s="13" t="s">
        <v>83</v>
      </c>
      <c r="AW300" s="13" t="s">
        <v>29</v>
      </c>
      <c r="AX300" s="13" t="s">
        <v>73</v>
      </c>
      <c r="AY300" s="158" t="s">
        <v>152</v>
      </c>
    </row>
    <row r="301" spans="1:65" s="16" customFormat="1">
      <c r="B301" s="177"/>
      <c r="D301" s="157" t="s">
        <v>160</v>
      </c>
      <c r="E301" s="178" t="s">
        <v>1</v>
      </c>
      <c r="F301" s="179" t="s">
        <v>203</v>
      </c>
      <c r="H301" s="180">
        <v>6.6000000000000003E-2</v>
      </c>
      <c r="L301" s="177"/>
      <c r="M301" s="181"/>
      <c r="N301" s="182"/>
      <c r="O301" s="182"/>
      <c r="P301" s="182"/>
      <c r="Q301" s="182"/>
      <c r="R301" s="182"/>
      <c r="S301" s="182"/>
      <c r="T301" s="183"/>
      <c r="AT301" s="178" t="s">
        <v>160</v>
      </c>
      <c r="AU301" s="178" t="s">
        <v>83</v>
      </c>
      <c r="AV301" s="16" t="s">
        <v>158</v>
      </c>
      <c r="AW301" s="16" t="s">
        <v>29</v>
      </c>
      <c r="AX301" s="16" t="s">
        <v>81</v>
      </c>
      <c r="AY301" s="178" t="s">
        <v>152</v>
      </c>
    </row>
    <row r="302" spans="1:65" s="12" customFormat="1" ht="22.8" customHeight="1">
      <c r="B302" s="130"/>
      <c r="D302" s="131" t="s">
        <v>72</v>
      </c>
      <c r="E302" s="140" t="s">
        <v>219</v>
      </c>
      <c r="F302" s="140" t="s">
        <v>220</v>
      </c>
      <c r="J302" s="141">
        <f>BK302</f>
        <v>0</v>
      </c>
      <c r="L302" s="130"/>
      <c r="M302" s="134"/>
      <c r="N302" s="135"/>
      <c r="O302" s="135"/>
      <c r="P302" s="136">
        <f>SUM(P303:P322)</f>
        <v>173.75740999999999</v>
      </c>
      <c r="Q302" s="135"/>
      <c r="R302" s="136">
        <f>SUM(R303:R322)</f>
        <v>213.33263310000001</v>
      </c>
      <c r="S302" s="135"/>
      <c r="T302" s="137">
        <f>SUM(T303:T322)</f>
        <v>1.35E-2</v>
      </c>
      <c r="AR302" s="131" t="s">
        <v>81</v>
      </c>
      <c r="AT302" s="138" t="s">
        <v>72</v>
      </c>
      <c r="AU302" s="138" t="s">
        <v>81</v>
      </c>
      <c r="AY302" s="131" t="s">
        <v>152</v>
      </c>
      <c r="BK302" s="139">
        <f>SUM(BK303:BK322)</f>
        <v>0</v>
      </c>
    </row>
    <row r="303" spans="1:65" s="2" customFormat="1" ht="24.15" customHeight="1">
      <c r="A303" s="30"/>
      <c r="B303" s="142"/>
      <c r="C303" s="143" t="s">
        <v>613</v>
      </c>
      <c r="D303" s="143" t="s">
        <v>154</v>
      </c>
      <c r="E303" s="144" t="s">
        <v>614</v>
      </c>
      <c r="F303" s="145" t="s">
        <v>615</v>
      </c>
      <c r="G303" s="146" t="s">
        <v>173</v>
      </c>
      <c r="H303" s="147">
        <v>23.06</v>
      </c>
      <c r="I303" s="148"/>
      <c r="J303" s="148">
        <f>ROUND(I303*H303,2)</f>
        <v>0</v>
      </c>
      <c r="K303" s="149"/>
      <c r="L303" s="31"/>
      <c r="M303" s="150" t="s">
        <v>1</v>
      </c>
      <c r="N303" s="151" t="s">
        <v>38</v>
      </c>
      <c r="O303" s="152">
        <v>0.14000000000000001</v>
      </c>
      <c r="P303" s="152">
        <f>O303*H303</f>
        <v>3.2284000000000002</v>
      </c>
      <c r="Q303" s="152">
        <v>0.10095</v>
      </c>
      <c r="R303" s="152">
        <f>Q303*H303</f>
        <v>2.3279069999999997</v>
      </c>
      <c r="S303" s="152">
        <v>0</v>
      </c>
      <c r="T303" s="153">
        <f>S303*H303</f>
        <v>0</v>
      </c>
      <c r="U303" s="30"/>
      <c r="V303" s="30"/>
      <c r="W303" s="30"/>
      <c r="X303" s="30"/>
      <c r="Y303" s="30"/>
      <c r="Z303" s="30"/>
      <c r="AA303" s="30"/>
      <c r="AB303" s="30"/>
      <c r="AC303" s="30"/>
      <c r="AD303" s="30"/>
      <c r="AE303" s="30"/>
      <c r="AR303" s="154" t="s">
        <v>158</v>
      </c>
      <c r="AT303" s="154" t="s">
        <v>154</v>
      </c>
      <c r="AU303" s="154" t="s">
        <v>83</v>
      </c>
      <c r="AY303" s="18" t="s">
        <v>152</v>
      </c>
      <c r="BE303" s="155">
        <f>IF(N303="základní",J303,0)</f>
        <v>0</v>
      </c>
      <c r="BF303" s="155">
        <f>IF(N303="snížená",J303,0)</f>
        <v>0</v>
      </c>
      <c r="BG303" s="155">
        <f>IF(N303="zákl. přenesená",J303,0)</f>
        <v>0</v>
      </c>
      <c r="BH303" s="155">
        <f>IF(N303="sníž. přenesená",J303,0)</f>
        <v>0</v>
      </c>
      <c r="BI303" s="155">
        <f>IF(N303="nulová",J303,0)</f>
        <v>0</v>
      </c>
      <c r="BJ303" s="18" t="s">
        <v>81</v>
      </c>
      <c r="BK303" s="155">
        <f>ROUND(I303*H303,2)</f>
        <v>0</v>
      </c>
      <c r="BL303" s="18" t="s">
        <v>158</v>
      </c>
      <c r="BM303" s="154" t="s">
        <v>616</v>
      </c>
    </row>
    <row r="304" spans="1:65" s="13" customFormat="1">
      <c r="B304" s="156"/>
      <c r="D304" s="157" t="s">
        <v>160</v>
      </c>
      <c r="E304" s="158" t="s">
        <v>1</v>
      </c>
      <c r="F304" s="159" t="s">
        <v>617</v>
      </c>
      <c r="H304" s="160">
        <v>4.2</v>
      </c>
      <c r="L304" s="156"/>
      <c r="M304" s="161"/>
      <c r="N304" s="162"/>
      <c r="O304" s="162"/>
      <c r="P304" s="162"/>
      <c r="Q304" s="162"/>
      <c r="R304" s="162"/>
      <c r="S304" s="162"/>
      <c r="T304" s="163"/>
      <c r="AT304" s="158" t="s">
        <v>160</v>
      </c>
      <c r="AU304" s="158" t="s">
        <v>83</v>
      </c>
      <c r="AV304" s="13" t="s">
        <v>83</v>
      </c>
      <c r="AW304" s="13" t="s">
        <v>29</v>
      </c>
      <c r="AX304" s="13" t="s">
        <v>73</v>
      </c>
      <c r="AY304" s="158" t="s">
        <v>152</v>
      </c>
    </row>
    <row r="305" spans="1:65" s="13" customFormat="1">
      <c r="B305" s="156"/>
      <c r="D305" s="157" t="s">
        <v>160</v>
      </c>
      <c r="E305" s="158" t="s">
        <v>1</v>
      </c>
      <c r="F305" s="159" t="s">
        <v>618</v>
      </c>
      <c r="H305" s="160">
        <v>18.86</v>
      </c>
      <c r="L305" s="156"/>
      <c r="M305" s="161"/>
      <c r="N305" s="162"/>
      <c r="O305" s="162"/>
      <c r="P305" s="162"/>
      <c r="Q305" s="162"/>
      <c r="R305" s="162"/>
      <c r="S305" s="162"/>
      <c r="T305" s="163"/>
      <c r="AT305" s="158" t="s">
        <v>160</v>
      </c>
      <c r="AU305" s="158" t="s">
        <v>83</v>
      </c>
      <c r="AV305" s="13" t="s">
        <v>83</v>
      </c>
      <c r="AW305" s="13" t="s">
        <v>29</v>
      </c>
      <c r="AX305" s="13" t="s">
        <v>73</v>
      </c>
      <c r="AY305" s="158" t="s">
        <v>152</v>
      </c>
    </row>
    <row r="306" spans="1:65" s="16" customFormat="1">
      <c r="B306" s="177"/>
      <c r="D306" s="157" t="s">
        <v>160</v>
      </c>
      <c r="E306" s="178" t="s">
        <v>1</v>
      </c>
      <c r="F306" s="179" t="s">
        <v>203</v>
      </c>
      <c r="H306" s="180">
        <v>23.06</v>
      </c>
      <c r="L306" s="177"/>
      <c r="M306" s="181"/>
      <c r="N306" s="182"/>
      <c r="O306" s="182"/>
      <c r="P306" s="182"/>
      <c r="Q306" s="182"/>
      <c r="R306" s="182"/>
      <c r="S306" s="182"/>
      <c r="T306" s="183"/>
      <c r="AT306" s="178" t="s">
        <v>160</v>
      </c>
      <c r="AU306" s="178" t="s">
        <v>83</v>
      </c>
      <c r="AV306" s="16" t="s">
        <v>158</v>
      </c>
      <c r="AW306" s="16" t="s">
        <v>29</v>
      </c>
      <c r="AX306" s="16" t="s">
        <v>81</v>
      </c>
      <c r="AY306" s="178" t="s">
        <v>152</v>
      </c>
    </row>
    <row r="307" spans="1:65" s="2" customFormat="1" ht="14.4" customHeight="1">
      <c r="A307" s="30"/>
      <c r="B307" s="142"/>
      <c r="C307" s="188" t="s">
        <v>619</v>
      </c>
      <c r="D307" s="188" t="s">
        <v>449</v>
      </c>
      <c r="E307" s="189" t="s">
        <v>620</v>
      </c>
      <c r="F307" s="190" t="s">
        <v>621</v>
      </c>
      <c r="G307" s="191" t="s">
        <v>173</v>
      </c>
      <c r="H307" s="192">
        <v>4.242</v>
      </c>
      <c r="I307" s="193"/>
      <c r="J307" s="193">
        <f>ROUND(I307*H307,2)</f>
        <v>0</v>
      </c>
      <c r="K307" s="194"/>
      <c r="L307" s="195"/>
      <c r="M307" s="196" t="s">
        <v>1</v>
      </c>
      <c r="N307" s="197" t="s">
        <v>38</v>
      </c>
      <c r="O307" s="152">
        <v>0</v>
      </c>
      <c r="P307" s="152">
        <f>O307*H307</f>
        <v>0</v>
      </c>
      <c r="Q307" s="152">
        <v>0.108</v>
      </c>
      <c r="R307" s="152">
        <f>Q307*H307</f>
        <v>0.45813599999999999</v>
      </c>
      <c r="S307" s="152">
        <v>0</v>
      </c>
      <c r="T307" s="153">
        <f>S307*H307</f>
        <v>0</v>
      </c>
      <c r="U307" s="30"/>
      <c r="V307" s="30"/>
      <c r="W307" s="30"/>
      <c r="X307" s="30"/>
      <c r="Y307" s="30"/>
      <c r="Z307" s="30"/>
      <c r="AA307" s="30"/>
      <c r="AB307" s="30"/>
      <c r="AC307" s="30"/>
      <c r="AD307" s="30"/>
      <c r="AE307" s="30"/>
      <c r="AR307" s="154" t="s">
        <v>215</v>
      </c>
      <c r="AT307" s="154" t="s">
        <v>449</v>
      </c>
      <c r="AU307" s="154" t="s">
        <v>83</v>
      </c>
      <c r="AY307" s="18" t="s">
        <v>152</v>
      </c>
      <c r="BE307" s="155">
        <f>IF(N307="základní",J307,0)</f>
        <v>0</v>
      </c>
      <c r="BF307" s="155">
        <f>IF(N307="snížená",J307,0)</f>
        <v>0</v>
      </c>
      <c r="BG307" s="155">
        <f>IF(N307="zákl. přenesená",J307,0)</f>
        <v>0</v>
      </c>
      <c r="BH307" s="155">
        <f>IF(N307="sníž. přenesená",J307,0)</f>
        <v>0</v>
      </c>
      <c r="BI307" s="155">
        <f>IF(N307="nulová",J307,0)</f>
        <v>0</v>
      </c>
      <c r="BJ307" s="18" t="s">
        <v>81</v>
      </c>
      <c r="BK307" s="155">
        <f>ROUND(I307*H307,2)</f>
        <v>0</v>
      </c>
      <c r="BL307" s="18" t="s">
        <v>158</v>
      </c>
      <c r="BM307" s="154" t="s">
        <v>622</v>
      </c>
    </row>
    <row r="308" spans="1:65" s="13" customFormat="1">
      <c r="B308" s="156"/>
      <c r="D308" s="157" t="s">
        <v>160</v>
      </c>
      <c r="E308" s="158" t="s">
        <v>1</v>
      </c>
      <c r="F308" s="159" t="s">
        <v>623</v>
      </c>
      <c r="H308" s="160">
        <v>4.242</v>
      </c>
      <c r="L308" s="156"/>
      <c r="M308" s="161"/>
      <c r="N308" s="162"/>
      <c r="O308" s="162"/>
      <c r="P308" s="162"/>
      <c r="Q308" s="162"/>
      <c r="R308" s="162"/>
      <c r="S308" s="162"/>
      <c r="T308" s="163"/>
      <c r="AT308" s="158" t="s">
        <v>160</v>
      </c>
      <c r="AU308" s="158" t="s">
        <v>83</v>
      </c>
      <c r="AV308" s="13" t="s">
        <v>83</v>
      </c>
      <c r="AW308" s="13" t="s">
        <v>29</v>
      </c>
      <c r="AX308" s="13" t="s">
        <v>81</v>
      </c>
      <c r="AY308" s="158" t="s">
        <v>152</v>
      </c>
    </row>
    <row r="309" spans="1:65" s="2" customFormat="1" ht="14.4" customHeight="1">
      <c r="A309" s="30"/>
      <c r="B309" s="142"/>
      <c r="C309" s="188" t="s">
        <v>624</v>
      </c>
      <c r="D309" s="188" t="s">
        <v>449</v>
      </c>
      <c r="E309" s="189" t="s">
        <v>625</v>
      </c>
      <c r="F309" s="190" t="s">
        <v>626</v>
      </c>
      <c r="G309" s="191" t="s">
        <v>173</v>
      </c>
      <c r="H309" s="192">
        <v>19.048999999999999</v>
      </c>
      <c r="I309" s="193"/>
      <c r="J309" s="193">
        <f>ROUND(I309*H309,2)</f>
        <v>0</v>
      </c>
      <c r="K309" s="194"/>
      <c r="L309" s="195"/>
      <c r="M309" s="196" t="s">
        <v>1</v>
      </c>
      <c r="N309" s="197" t="s">
        <v>38</v>
      </c>
      <c r="O309" s="152">
        <v>0</v>
      </c>
      <c r="P309" s="152">
        <f>O309*H309</f>
        <v>0</v>
      </c>
      <c r="Q309" s="152">
        <v>2.4E-2</v>
      </c>
      <c r="R309" s="152">
        <f>Q309*H309</f>
        <v>0.45717599999999997</v>
      </c>
      <c r="S309" s="152">
        <v>0</v>
      </c>
      <c r="T309" s="153">
        <f>S309*H309</f>
        <v>0</v>
      </c>
      <c r="U309" s="30"/>
      <c r="V309" s="30"/>
      <c r="W309" s="30"/>
      <c r="X309" s="30"/>
      <c r="Y309" s="30"/>
      <c r="Z309" s="30"/>
      <c r="AA309" s="30"/>
      <c r="AB309" s="30"/>
      <c r="AC309" s="30"/>
      <c r="AD309" s="30"/>
      <c r="AE309" s="30"/>
      <c r="AR309" s="154" t="s">
        <v>215</v>
      </c>
      <c r="AT309" s="154" t="s">
        <v>449</v>
      </c>
      <c r="AU309" s="154" t="s">
        <v>83</v>
      </c>
      <c r="AY309" s="18" t="s">
        <v>152</v>
      </c>
      <c r="BE309" s="155">
        <f>IF(N309="základní",J309,0)</f>
        <v>0</v>
      </c>
      <c r="BF309" s="155">
        <f>IF(N309="snížená",J309,0)</f>
        <v>0</v>
      </c>
      <c r="BG309" s="155">
        <f>IF(N309="zákl. přenesená",J309,0)</f>
        <v>0</v>
      </c>
      <c r="BH309" s="155">
        <f>IF(N309="sníž. přenesená",J309,0)</f>
        <v>0</v>
      </c>
      <c r="BI309" s="155">
        <f>IF(N309="nulová",J309,0)</f>
        <v>0</v>
      </c>
      <c r="BJ309" s="18" t="s">
        <v>81</v>
      </c>
      <c r="BK309" s="155">
        <f>ROUND(I309*H309,2)</f>
        <v>0</v>
      </c>
      <c r="BL309" s="18" t="s">
        <v>158</v>
      </c>
      <c r="BM309" s="154" t="s">
        <v>627</v>
      </c>
    </row>
    <row r="310" spans="1:65" s="13" customFormat="1">
      <c r="B310" s="156"/>
      <c r="D310" s="157" t="s">
        <v>160</v>
      </c>
      <c r="E310" s="158" t="s">
        <v>1</v>
      </c>
      <c r="F310" s="159" t="s">
        <v>628</v>
      </c>
      <c r="H310" s="160">
        <v>19.048999999999999</v>
      </c>
      <c r="L310" s="156"/>
      <c r="M310" s="161"/>
      <c r="N310" s="162"/>
      <c r="O310" s="162"/>
      <c r="P310" s="162"/>
      <c r="Q310" s="162"/>
      <c r="R310" s="162"/>
      <c r="S310" s="162"/>
      <c r="T310" s="163"/>
      <c r="AT310" s="158" t="s">
        <v>160</v>
      </c>
      <c r="AU310" s="158" t="s">
        <v>83</v>
      </c>
      <c r="AV310" s="13" t="s">
        <v>83</v>
      </c>
      <c r="AW310" s="13" t="s">
        <v>29</v>
      </c>
      <c r="AX310" s="13" t="s">
        <v>81</v>
      </c>
      <c r="AY310" s="158" t="s">
        <v>152</v>
      </c>
    </row>
    <row r="311" spans="1:65" s="2" customFormat="1" ht="24.15" customHeight="1">
      <c r="A311" s="30"/>
      <c r="B311" s="142"/>
      <c r="C311" s="143" t="s">
        <v>629</v>
      </c>
      <c r="D311" s="143" t="s">
        <v>154</v>
      </c>
      <c r="E311" s="144" t="s">
        <v>630</v>
      </c>
      <c r="F311" s="145" t="s">
        <v>631</v>
      </c>
      <c r="G311" s="146" t="s">
        <v>178</v>
      </c>
      <c r="H311" s="147">
        <v>83.105000000000004</v>
      </c>
      <c r="I311" s="148"/>
      <c r="J311" s="148">
        <f>ROUND(I311*H311,2)</f>
        <v>0</v>
      </c>
      <c r="K311" s="149"/>
      <c r="L311" s="31"/>
      <c r="M311" s="150" t="s">
        <v>1</v>
      </c>
      <c r="N311" s="151" t="s">
        <v>38</v>
      </c>
      <c r="O311" s="152">
        <v>1.4419999999999999</v>
      </c>
      <c r="P311" s="152">
        <f>O311*H311</f>
        <v>119.83741000000001</v>
      </c>
      <c r="Q311" s="152">
        <v>2.2563399999999998</v>
      </c>
      <c r="R311" s="152">
        <f>Q311*H311</f>
        <v>187.51313569999999</v>
      </c>
      <c r="S311" s="152">
        <v>0</v>
      </c>
      <c r="T311" s="153">
        <f>S311*H311</f>
        <v>0</v>
      </c>
      <c r="U311" s="30"/>
      <c r="V311" s="30"/>
      <c r="W311" s="30"/>
      <c r="X311" s="30"/>
      <c r="Y311" s="30"/>
      <c r="Z311" s="30"/>
      <c r="AA311" s="30"/>
      <c r="AB311" s="30"/>
      <c r="AC311" s="30"/>
      <c r="AD311" s="30"/>
      <c r="AE311" s="30"/>
      <c r="AR311" s="154" t="s">
        <v>158</v>
      </c>
      <c r="AT311" s="154" t="s">
        <v>154</v>
      </c>
      <c r="AU311" s="154" t="s">
        <v>83</v>
      </c>
      <c r="AY311" s="18" t="s">
        <v>152</v>
      </c>
      <c r="BE311" s="155">
        <f>IF(N311="základní",J311,0)</f>
        <v>0</v>
      </c>
      <c r="BF311" s="155">
        <f>IF(N311="snížená",J311,0)</f>
        <v>0</v>
      </c>
      <c r="BG311" s="155">
        <f>IF(N311="zákl. přenesená",J311,0)</f>
        <v>0</v>
      </c>
      <c r="BH311" s="155">
        <f>IF(N311="sníž. přenesená",J311,0)</f>
        <v>0</v>
      </c>
      <c r="BI311" s="155">
        <f>IF(N311="nulová",J311,0)</f>
        <v>0</v>
      </c>
      <c r="BJ311" s="18" t="s">
        <v>81</v>
      </c>
      <c r="BK311" s="155">
        <f>ROUND(I311*H311,2)</f>
        <v>0</v>
      </c>
      <c r="BL311" s="18" t="s">
        <v>158</v>
      </c>
      <c r="BM311" s="154" t="s">
        <v>632</v>
      </c>
    </row>
    <row r="312" spans="1:65" s="13" customFormat="1">
      <c r="B312" s="156"/>
      <c r="D312" s="157" t="s">
        <v>160</v>
      </c>
      <c r="E312" s="158" t="s">
        <v>1</v>
      </c>
      <c r="F312" s="159" t="s">
        <v>633</v>
      </c>
      <c r="H312" s="160">
        <v>1.3839999999999999</v>
      </c>
      <c r="L312" s="156"/>
      <c r="M312" s="161"/>
      <c r="N312" s="162"/>
      <c r="O312" s="162"/>
      <c r="P312" s="162"/>
      <c r="Q312" s="162"/>
      <c r="R312" s="162"/>
      <c r="S312" s="162"/>
      <c r="T312" s="163"/>
      <c r="AT312" s="158" t="s">
        <v>160</v>
      </c>
      <c r="AU312" s="158" t="s">
        <v>83</v>
      </c>
      <c r="AV312" s="13" t="s">
        <v>83</v>
      </c>
      <c r="AW312" s="13" t="s">
        <v>29</v>
      </c>
      <c r="AX312" s="13" t="s">
        <v>73</v>
      </c>
      <c r="AY312" s="158" t="s">
        <v>152</v>
      </c>
    </row>
    <row r="313" spans="1:65" s="13" customFormat="1">
      <c r="B313" s="156"/>
      <c r="D313" s="157" t="s">
        <v>160</v>
      </c>
      <c r="E313" s="158" t="s">
        <v>1</v>
      </c>
      <c r="F313" s="159" t="s">
        <v>634</v>
      </c>
      <c r="H313" s="160">
        <v>2.9940000000000002</v>
      </c>
      <c r="L313" s="156"/>
      <c r="M313" s="161"/>
      <c r="N313" s="162"/>
      <c r="O313" s="162"/>
      <c r="P313" s="162"/>
      <c r="Q313" s="162"/>
      <c r="R313" s="162"/>
      <c r="S313" s="162"/>
      <c r="T313" s="163"/>
      <c r="AT313" s="158" t="s">
        <v>160</v>
      </c>
      <c r="AU313" s="158" t="s">
        <v>83</v>
      </c>
      <c r="AV313" s="13" t="s">
        <v>83</v>
      </c>
      <c r="AW313" s="13" t="s">
        <v>29</v>
      </c>
      <c r="AX313" s="13" t="s">
        <v>73</v>
      </c>
      <c r="AY313" s="158" t="s">
        <v>152</v>
      </c>
    </row>
    <row r="314" spans="1:65" s="13" customFormat="1">
      <c r="B314" s="156"/>
      <c r="D314" s="157" t="s">
        <v>160</v>
      </c>
      <c r="E314" s="158" t="s">
        <v>1</v>
      </c>
      <c r="F314" s="159" t="s">
        <v>635</v>
      </c>
      <c r="H314" s="160">
        <v>73.326999999999998</v>
      </c>
      <c r="L314" s="156"/>
      <c r="M314" s="161"/>
      <c r="N314" s="162"/>
      <c r="O314" s="162"/>
      <c r="P314" s="162"/>
      <c r="Q314" s="162"/>
      <c r="R314" s="162"/>
      <c r="S314" s="162"/>
      <c r="T314" s="163"/>
      <c r="AT314" s="158" t="s">
        <v>160</v>
      </c>
      <c r="AU314" s="158" t="s">
        <v>83</v>
      </c>
      <c r="AV314" s="13" t="s">
        <v>83</v>
      </c>
      <c r="AW314" s="13" t="s">
        <v>29</v>
      </c>
      <c r="AX314" s="13" t="s">
        <v>73</v>
      </c>
      <c r="AY314" s="158" t="s">
        <v>152</v>
      </c>
    </row>
    <row r="315" spans="1:65" s="13" customFormat="1">
      <c r="B315" s="156"/>
      <c r="D315" s="157" t="s">
        <v>160</v>
      </c>
      <c r="E315" s="158" t="s">
        <v>1</v>
      </c>
      <c r="F315" s="159" t="s">
        <v>636</v>
      </c>
      <c r="H315" s="160">
        <v>5.4</v>
      </c>
      <c r="L315" s="156"/>
      <c r="M315" s="161"/>
      <c r="N315" s="162"/>
      <c r="O315" s="162"/>
      <c r="P315" s="162"/>
      <c r="Q315" s="162"/>
      <c r="R315" s="162"/>
      <c r="S315" s="162"/>
      <c r="T315" s="163"/>
      <c r="AT315" s="158" t="s">
        <v>160</v>
      </c>
      <c r="AU315" s="158" t="s">
        <v>83</v>
      </c>
      <c r="AV315" s="13" t="s">
        <v>83</v>
      </c>
      <c r="AW315" s="13" t="s">
        <v>29</v>
      </c>
      <c r="AX315" s="13" t="s">
        <v>73</v>
      </c>
      <c r="AY315" s="158" t="s">
        <v>152</v>
      </c>
    </row>
    <row r="316" spans="1:65" s="16" customFormat="1">
      <c r="B316" s="177"/>
      <c r="D316" s="157" t="s">
        <v>160</v>
      </c>
      <c r="E316" s="178" t="s">
        <v>1</v>
      </c>
      <c r="F316" s="179" t="s">
        <v>203</v>
      </c>
      <c r="H316" s="180">
        <v>83.105000000000004</v>
      </c>
      <c r="L316" s="177"/>
      <c r="M316" s="181"/>
      <c r="N316" s="182"/>
      <c r="O316" s="182"/>
      <c r="P316" s="182"/>
      <c r="Q316" s="182"/>
      <c r="R316" s="182"/>
      <c r="S316" s="182"/>
      <c r="T316" s="183"/>
      <c r="AT316" s="178" t="s">
        <v>160</v>
      </c>
      <c r="AU316" s="178" t="s">
        <v>83</v>
      </c>
      <c r="AV316" s="16" t="s">
        <v>158</v>
      </c>
      <c r="AW316" s="16" t="s">
        <v>29</v>
      </c>
      <c r="AX316" s="16" t="s">
        <v>81</v>
      </c>
      <c r="AY316" s="178" t="s">
        <v>152</v>
      </c>
    </row>
    <row r="317" spans="1:65" s="2" customFormat="1" ht="24.15" customHeight="1">
      <c r="A317" s="30"/>
      <c r="B317" s="142"/>
      <c r="C317" s="143" t="s">
        <v>637</v>
      </c>
      <c r="D317" s="143" t="s">
        <v>154</v>
      </c>
      <c r="E317" s="144" t="s">
        <v>638</v>
      </c>
      <c r="F317" s="145" t="s">
        <v>639</v>
      </c>
      <c r="G317" s="146" t="s">
        <v>173</v>
      </c>
      <c r="H317" s="147">
        <v>49.9</v>
      </c>
      <c r="I317" s="148"/>
      <c r="J317" s="148">
        <f>ROUND(I317*H317,2)</f>
        <v>0</v>
      </c>
      <c r="K317" s="149"/>
      <c r="L317" s="31"/>
      <c r="M317" s="150" t="s">
        <v>1</v>
      </c>
      <c r="N317" s="151" t="s">
        <v>38</v>
      </c>
      <c r="O317" s="152">
        <v>0.36899999999999999</v>
      </c>
      <c r="P317" s="152">
        <f>O317*H317</f>
        <v>18.4131</v>
      </c>
      <c r="Q317" s="152">
        <v>0.29221000000000003</v>
      </c>
      <c r="R317" s="152">
        <f>Q317*H317</f>
        <v>14.581279</v>
      </c>
      <c r="S317" s="152">
        <v>0</v>
      </c>
      <c r="T317" s="153">
        <f>S317*H317</f>
        <v>0</v>
      </c>
      <c r="U317" s="30"/>
      <c r="V317" s="30"/>
      <c r="W317" s="30"/>
      <c r="X317" s="30"/>
      <c r="Y317" s="30"/>
      <c r="Z317" s="30"/>
      <c r="AA317" s="30"/>
      <c r="AB317" s="30"/>
      <c r="AC317" s="30"/>
      <c r="AD317" s="30"/>
      <c r="AE317" s="30"/>
      <c r="AR317" s="154" t="s">
        <v>158</v>
      </c>
      <c r="AT317" s="154" t="s">
        <v>154</v>
      </c>
      <c r="AU317" s="154" t="s">
        <v>83</v>
      </c>
      <c r="AY317" s="18" t="s">
        <v>152</v>
      </c>
      <c r="BE317" s="155">
        <f>IF(N317="základní",J317,0)</f>
        <v>0</v>
      </c>
      <c r="BF317" s="155">
        <f>IF(N317="snížená",J317,0)</f>
        <v>0</v>
      </c>
      <c r="BG317" s="155">
        <f>IF(N317="zákl. přenesená",J317,0)</f>
        <v>0</v>
      </c>
      <c r="BH317" s="155">
        <f>IF(N317="sníž. přenesená",J317,0)</f>
        <v>0</v>
      </c>
      <c r="BI317" s="155">
        <f>IF(N317="nulová",J317,0)</f>
        <v>0</v>
      </c>
      <c r="BJ317" s="18" t="s">
        <v>81</v>
      </c>
      <c r="BK317" s="155">
        <f>ROUND(I317*H317,2)</f>
        <v>0</v>
      </c>
      <c r="BL317" s="18" t="s">
        <v>158</v>
      </c>
      <c r="BM317" s="154" t="s">
        <v>640</v>
      </c>
    </row>
    <row r="318" spans="1:65" s="13" customFormat="1">
      <c r="B318" s="156"/>
      <c r="D318" s="157" t="s">
        <v>160</v>
      </c>
      <c r="E318" s="158" t="s">
        <v>1</v>
      </c>
      <c r="F318" s="159" t="s">
        <v>641</v>
      </c>
      <c r="H318" s="160">
        <v>49.9</v>
      </c>
      <c r="L318" s="156"/>
      <c r="M318" s="161"/>
      <c r="N318" s="162"/>
      <c r="O318" s="162"/>
      <c r="P318" s="162"/>
      <c r="Q318" s="162"/>
      <c r="R318" s="162"/>
      <c r="S318" s="162"/>
      <c r="T318" s="163"/>
      <c r="AT318" s="158" t="s">
        <v>160</v>
      </c>
      <c r="AU318" s="158" t="s">
        <v>83</v>
      </c>
      <c r="AV318" s="13" t="s">
        <v>83</v>
      </c>
      <c r="AW318" s="13" t="s">
        <v>29</v>
      </c>
      <c r="AX318" s="13" t="s">
        <v>81</v>
      </c>
      <c r="AY318" s="158" t="s">
        <v>152</v>
      </c>
    </row>
    <row r="319" spans="1:65" s="2" customFormat="1" ht="24.15" customHeight="1">
      <c r="A319" s="30"/>
      <c r="B319" s="142"/>
      <c r="C319" s="188" t="s">
        <v>642</v>
      </c>
      <c r="D319" s="188" t="s">
        <v>449</v>
      </c>
      <c r="E319" s="189" t="s">
        <v>643</v>
      </c>
      <c r="F319" s="190" t="s">
        <v>644</v>
      </c>
      <c r="G319" s="191" t="s">
        <v>173</v>
      </c>
      <c r="H319" s="192">
        <v>50.399000000000001</v>
      </c>
      <c r="I319" s="193"/>
      <c r="J319" s="193">
        <f>ROUND(I319*H319,2)</f>
        <v>0</v>
      </c>
      <c r="K319" s="194"/>
      <c r="L319" s="195"/>
      <c r="M319" s="196" t="s">
        <v>1</v>
      </c>
      <c r="N319" s="197" t="s">
        <v>38</v>
      </c>
      <c r="O319" s="152">
        <v>0</v>
      </c>
      <c r="P319" s="152">
        <f>O319*H319</f>
        <v>0</v>
      </c>
      <c r="Q319" s="152">
        <v>1.5599999999999999E-2</v>
      </c>
      <c r="R319" s="152">
        <f>Q319*H319</f>
        <v>0.78622439999999993</v>
      </c>
      <c r="S319" s="152">
        <v>0</v>
      </c>
      <c r="T319" s="153">
        <f>S319*H319</f>
        <v>0</v>
      </c>
      <c r="U319" s="30"/>
      <c r="V319" s="30"/>
      <c r="W319" s="30"/>
      <c r="X319" s="30"/>
      <c r="Y319" s="30"/>
      <c r="Z319" s="30"/>
      <c r="AA319" s="30"/>
      <c r="AB319" s="30"/>
      <c r="AC319" s="30"/>
      <c r="AD319" s="30"/>
      <c r="AE319" s="30"/>
      <c r="AR319" s="154" t="s">
        <v>215</v>
      </c>
      <c r="AT319" s="154" t="s">
        <v>449</v>
      </c>
      <c r="AU319" s="154" t="s">
        <v>83</v>
      </c>
      <c r="AY319" s="18" t="s">
        <v>152</v>
      </c>
      <c r="BE319" s="155">
        <f>IF(N319="základní",J319,0)</f>
        <v>0</v>
      </c>
      <c r="BF319" s="155">
        <f>IF(N319="snížená",J319,0)</f>
        <v>0</v>
      </c>
      <c r="BG319" s="155">
        <f>IF(N319="zákl. přenesená",J319,0)</f>
        <v>0</v>
      </c>
      <c r="BH319" s="155">
        <f>IF(N319="sníž. přenesená",J319,0)</f>
        <v>0</v>
      </c>
      <c r="BI319" s="155">
        <f>IF(N319="nulová",J319,0)</f>
        <v>0</v>
      </c>
      <c r="BJ319" s="18" t="s">
        <v>81</v>
      </c>
      <c r="BK319" s="155">
        <f>ROUND(I319*H319,2)</f>
        <v>0</v>
      </c>
      <c r="BL319" s="18" t="s">
        <v>158</v>
      </c>
      <c r="BM319" s="154" t="s">
        <v>645</v>
      </c>
    </row>
    <row r="320" spans="1:65" s="13" customFormat="1">
      <c r="B320" s="156"/>
      <c r="D320" s="157" t="s">
        <v>160</v>
      </c>
      <c r="F320" s="159" t="s">
        <v>646</v>
      </c>
      <c r="H320" s="160">
        <v>50.399000000000001</v>
      </c>
      <c r="L320" s="156"/>
      <c r="M320" s="161"/>
      <c r="N320" s="162"/>
      <c r="O320" s="162"/>
      <c r="P320" s="162"/>
      <c r="Q320" s="162"/>
      <c r="R320" s="162"/>
      <c r="S320" s="162"/>
      <c r="T320" s="163"/>
      <c r="AT320" s="158" t="s">
        <v>160</v>
      </c>
      <c r="AU320" s="158" t="s">
        <v>83</v>
      </c>
      <c r="AV320" s="13" t="s">
        <v>83</v>
      </c>
      <c r="AW320" s="13" t="s">
        <v>3</v>
      </c>
      <c r="AX320" s="13" t="s">
        <v>81</v>
      </c>
      <c r="AY320" s="158" t="s">
        <v>152</v>
      </c>
    </row>
    <row r="321" spans="1:65" s="2" customFormat="1" ht="24.15" customHeight="1">
      <c r="A321" s="30"/>
      <c r="B321" s="142"/>
      <c r="C321" s="143" t="s">
        <v>647</v>
      </c>
      <c r="D321" s="143" t="s">
        <v>154</v>
      </c>
      <c r="E321" s="144" t="s">
        <v>648</v>
      </c>
      <c r="F321" s="145" t="s">
        <v>649</v>
      </c>
      <c r="G321" s="146" t="s">
        <v>173</v>
      </c>
      <c r="H321" s="147">
        <v>13.5</v>
      </c>
      <c r="I321" s="148"/>
      <c r="J321" s="148">
        <f>ROUND(I321*H321,2)</f>
        <v>0</v>
      </c>
      <c r="K321" s="149"/>
      <c r="L321" s="31"/>
      <c r="M321" s="150" t="s">
        <v>1</v>
      </c>
      <c r="N321" s="151" t="s">
        <v>38</v>
      </c>
      <c r="O321" s="152">
        <v>2.391</v>
      </c>
      <c r="P321" s="152">
        <f>O321*H321</f>
        <v>32.278500000000001</v>
      </c>
      <c r="Q321" s="152">
        <v>6.4999999999999997E-4</v>
      </c>
      <c r="R321" s="152">
        <f>Q321*H321</f>
        <v>8.7749999999999998E-3</v>
      </c>
      <c r="S321" s="152">
        <v>1E-3</v>
      </c>
      <c r="T321" s="153">
        <f>S321*H321</f>
        <v>1.35E-2</v>
      </c>
      <c r="U321" s="30"/>
      <c r="V321" s="30"/>
      <c r="W321" s="30"/>
      <c r="X321" s="30"/>
      <c r="Y321" s="30"/>
      <c r="Z321" s="30"/>
      <c r="AA321" s="30"/>
      <c r="AB321" s="30"/>
      <c r="AC321" s="30"/>
      <c r="AD321" s="30"/>
      <c r="AE321" s="30"/>
      <c r="AR321" s="154" t="s">
        <v>158</v>
      </c>
      <c r="AT321" s="154" t="s">
        <v>154</v>
      </c>
      <c r="AU321" s="154" t="s">
        <v>83</v>
      </c>
      <c r="AY321" s="18" t="s">
        <v>152</v>
      </c>
      <c r="BE321" s="155">
        <f>IF(N321="základní",J321,0)</f>
        <v>0</v>
      </c>
      <c r="BF321" s="155">
        <f>IF(N321="snížená",J321,0)</f>
        <v>0</v>
      </c>
      <c r="BG321" s="155">
        <f>IF(N321="zákl. přenesená",J321,0)</f>
        <v>0</v>
      </c>
      <c r="BH321" s="155">
        <f>IF(N321="sníž. přenesená",J321,0)</f>
        <v>0</v>
      </c>
      <c r="BI321" s="155">
        <f>IF(N321="nulová",J321,0)</f>
        <v>0</v>
      </c>
      <c r="BJ321" s="18" t="s">
        <v>81</v>
      </c>
      <c r="BK321" s="155">
        <f>ROUND(I321*H321,2)</f>
        <v>0</v>
      </c>
      <c r="BL321" s="18" t="s">
        <v>158</v>
      </c>
      <c r="BM321" s="154" t="s">
        <v>650</v>
      </c>
    </row>
    <row r="322" spans="1:65" s="2" customFormat="1" ht="24.15" customHeight="1">
      <c r="A322" s="30"/>
      <c r="B322" s="142"/>
      <c r="C322" s="143" t="s">
        <v>651</v>
      </c>
      <c r="D322" s="143" t="s">
        <v>154</v>
      </c>
      <c r="E322" s="144" t="s">
        <v>652</v>
      </c>
      <c r="F322" s="145" t="s">
        <v>653</v>
      </c>
      <c r="G322" s="146" t="s">
        <v>289</v>
      </c>
      <c r="H322" s="147">
        <v>6</v>
      </c>
      <c r="I322" s="148"/>
      <c r="J322" s="148">
        <f>ROUND(I322*H322,2)</f>
        <v>0</v>
      </c>
      <c r="K322" s="149"/>
      <c r="L322" s="31"/>
      <c r="M322" s="150" t="s">
        <v>1</v>
      </c>
      <c r="N322" s="151" t="s">
        <v>38</v>
      </c>
      <c r="O322" s="152">
        <v>0</v>
      </c>
      <c r="P322" s="152">
        <f>O322*H322</f>
        <v>0</v>
      </c>
      <c r="Q322" s="152">
        <v>1.2</v>
      </c>
      <c r="R322" s="152">
        <f>Q322*H322</f>
        <v>7.1999999999999993</v>
      </c>
      <c r="S322" s="152">
        <v>0</v>
      </c>
      <c r="T322" s="153">
        <f>S322*H322</f>
        <v>0</v>
      </c>
      <c r="U322" s="30"/>
      <c r="V322" s="30"/>
      <c r="W322" s="30"/>
      <c r="X322" s="30"/>
      <c r="Y322" s="30"/>
      <c r="Z322" s="30"/>
      <c r="AA322" s="30"/>
      <c r="AB322" s="30"/>
      <c r="AC322" s="30"/>
      <c r="AD322" s="30"/>
      <c r="AE322" s="30"/>
      <c r="AR322" s="154" t="s">
        <v>158</v>
      </c>
      <c r="AT322" s="154" t="s">
        <v>154</v>
      </c>
      <c r="AU322" s="154" t="s">
        <v>83</v>
      </c>
      <c r="AY322" s="18" t="s">
        <v>152</v>
      </c>
      <c r="BE322" s="155">
        <f>IF(N322="základní",J322,0)</f>
        <v>0</v>
      </c>
      <c r="BF322" s="155">
        <f>IF(N322="snížená",J322,0)</f>
        <v>0</v>
      </c>
      <c r="BG322" s="155">
        <f>IF(N322="zákl. přenesená",J322,0)</f>
        <v>0</v>
      </c>
      <c r="BH322" s="155">
        <f>IF(N322="sníž. přenesená",J322,0)</f>
        <v>0</v>
      </c>
      <c r="BI322" s="155">
        <f>IF(N322="nulová",J322,0)</f>
        <v>0</v>
      </c>
      <c r="BJ322" s="18" t="s">
        <v>81</v>
      </c>
      <c r="BK322" s="155">
        <f>ROUND(I322*H322,2)</f>
        <v>0</v>
      </c>
      <c r="BL322" s="18" t="s">
        <v>158</v>
      </c>
      <c r="BM322" s="154" t="s">
        <v>654</v>
      </c>
    </row>
    <row r="323" spans="1:65" s="12" customFormat="1" ht="22.8" customHeight="1">
      <c r="B323" s="130"/>
      <c r="D323" s="131" t="s">
        <v>72</v>
      </c>
      <c r="E323" s="140" t="s">
        <v>334</v>
      </c>
      <c r="F323" s="140" t="s">
        <v>335</v>
      </c>
      <c r="J323" s="141">
        <f>BK323</f>
        <v>0</v>
      </c>
      <c r="L323" s="130"/>
      <c r="M323" s="134"/>
      <c r="N323" s="135"/>
      <c r="O323" s="135"/>
      <c r="P323" s="136">
        <f>P324</f>
        <v>481.96514600000006</v>
      </c>
      <c r="Q323" s="135"/>
      <c r="R323" s="136">
        <f>R324</f>
        <v>0</v>
      </c>
      <c r="S323" s="135"/>
      <c r="T323" s="137">
        <f>T324</f>
        <v>0</v>
      </c>
      <c r="AR323" s="131" t="s">
        <v>81</v>
      </c>
      <c r="AT323" s="138" t="s">
        <v>72</v>
      </c>
      <c r="AU323" s="138" t="s">
        <v>81</v>
      </c>
      <c r="AY323" s="131" t="s">
        <v>152</v>
      </c>
      <c r="BK323" s="139">
        <f>BK324</f>
        <v>0</v>
      </c>
    </row>
    <row r="324" spans="1:65" s="2" customFormat="1" ht="24.15" customHeight="1">
      <c r="A324" s="30"/>
      <c r="B324" s="142"/>
      <c r="C324" s="143" t="s">
        <v>655</v>
      </c>
      <c r="D324" s="143" t="s">
        <v>154</v>
      </c>
      <c r="E324" s="144" t="s">
        <v>656</v>
      </c>
      <c r="F324" s="145" t="s">
        <v>657</v>
      </c>
      <c r="G324" s="146" t="s">
        <v>255</v>
      </c>
      <c r="H324" s="147">
        <v>1214.018</v>
      </c>
      <c r="I324" s="148"/>
      <c r="J324" s="148">
        <f>ROUND(I324*H324,2)</f>
        <v>0</v>
      </c>
      <c r="K324" s="149"/>
      <c r="L324" s="31"/>
      <c r="M324" s="150" t="s">
        <v>1</v>
      </c>
      <c r="N324" s="151" t="s">
        <v>38</v>
      </c>
      <c r="O324" s="152">
        <v>0.39700000000000002</v>
      </c>
      <c r="P324" s="152">
        <f>O324*H324</f>
        <v>481.96514600000006</v>
      </c>
      <c r="Q324" s="152">
        <v>0</v>
      </c>
      <c r="R324" s="152">
        <f>Q324*H324</f>
        <v>0</v>
      </c>
      <c r="S324" s="152">
        <v>0</v>
      </c>
      <c r="T324" s="153">
        <f>S324*H324</f>
        <v>0</v>
      </c>
      <c r="U324" s="30"/>
      <c r="V324" s="30"/>
      <c r="W324" s="30"/>
      <c r="X324" s="30"/>
      <c r="Y324" s="30"/>
      <c r="Z324" s="30"/>
      <c r="AA324" s="30"/>
      <c r="AB324" s="30"/>
      <c r="AC324" s="30"/>
      <c r="AD324" s="30"/>
      <c r="AE324" s="30"/>
      <c r="AR324" s="154" t="s">
        <v>158</v>
      </c>
      <c r="AT324" s="154" t="s">
        <v>154</v>
      </c>
      <c r="AU324" s="154" t="s">
        <v>83</v>
      </c>
      <c r="AY324" s="18" t="s">
        <v>152</v>
      </c>
      <c r="BE324" s="155">
        <f>IF(N324="základní",J324,0)</f>
        <v>0</v>
      </c>
      <c r="BF324" s="155">
        <f>IF(N324="snížená",J324,0)</f>
        <v>0</v>
      </c>
      <c r="BG324" s="155">
        <f>IF(N324="zákl. přenesená",J324,0)</f>
        <v>0</v>
      </c>
      <c r="BH324" s="155">
        <f>IF(N324="sníž. přenesená",J324,0)</f>
        <v>0</v>
      </c>
      <c r="BI324" s="155">
        <f>IF(N324="nulová",J324,0)</f>
        <v>0</v>
      </c>
      <c r="BJ324" s="18" t="s">
        <v>81</v>
      </c>
      <c r="BK324" s="155">
        <f>ROUND(I324*H324,2)</f>
        <v>0</v>
      </c>
      <c r="BL324" s="18" t="s">
        <v>158</v>
      </c>
      <c r="BM324" s="154" t="s">
        <v>658</v>
      </c>
    </row>
    <row r="325" spans="1:65" s="12" customFormat="1" ht="25.95" customHeight="1">
      <c r="B325" s="130"/>
      <c r="D325" s="131" t="s">
        <v>72</v>
      </c>
      <c r="E325" s="132" t="s">
        <v>340</v>
      </c>
      <c r="F325" s="132" t="s">
        <v>341</v>
      </c>
      <c r="J325" s="133">
        <f>BK325</f>
        <v>0</v>
      </c>
      <c r="L325" s="130"/>
      <c r="M325" s="134"/>
      <c r="N325" s="135"/>
      <c r="O325" s="135"/>
      <c r="P325" s="136">
        <f>P326</f>
        <v>1.6603200000000002</v>
      </c>
      <c r="Q325" s="135"/>
      <c r="R325" s="136">
        <f>R326</f>
        <v>2.1000000000000001E-2</v>
      </c>
      <c r="S325" s="135"/>
      <c r="T325" s="137">
        <f>T326</f>
        <v>0</v>
      </c>
      <c r="AR325" s="131" t="s">
        <v>83</v>
      </c>
      <c r="AT325" s="138" t="s">
        <v>72</v>
      </c>
      <c r="AU325" s="138" t="s">
        <v>73</v>
      </c>
      <c r="AY325" s="131" t="s">
        <v>152</v>
      </c>
      <c r="BK325" s="139">
        <f>BK326</f>
        <v>0</v>
      </c>
    </row>
    <row r="326" spans="1:65" s="12" customFormat="1" ht="22.8" customHeight="1">
      <c r="B326" s="130"/>
      <c r="D326" s="131" t="s">
        <v>72</v>
      </c>
      <c r="E326" s="140" t="s">
        <v>659</v>
      </c>
      <c r="F326" s="140" t="s">
        <v>660</v>
      </c>
      <c r="J326" s="141">
        <f>BK326</f>
        <v>0</v>
      </c>
      <c r="L326" s="130"/>
      <c r="M326" s="134"/>
      <c r="N326" s="135"/>
      <c r="O326" s="135"/>
      <c r="P326" s="136">
        <f>SUM(P327:P339)</f>
        <v>1.6603200000000002</v>
      </c>
      <c r="Q326" s="135"/>
      <c r="R326" s="136">
        <f>SUM(R327:R339)</f>
        <v>2.1000000000000001E-2</v>
      </c>
      <c r="S326" s="135"/>
      <c r="T326" s="137">
        <f>SUM(T327:T339)</f>
        <v>0</v>
      </c>
      <c r="AR326" s="131" t="s">
        <v>83</v>
      </c>
      <c r="AT326" s="138" t="s">
        <v>72</v>
      </c>
      <c r="AU326" s="138" t="s">
        <v>81</v>
      </c>
      <c r="AY326" s="131" t="s">
        <v>152</v>
      </c>
      <c r="BK326" s="139">
        <f>SUM(BK327:BK339)</f>
        <v>0</v>
      </c>
    </row>
    <row r="327" spans="1:65" s="2" customFormat="1" ht="24.15" customHeight="1">
      <c r="A327" s="30"/>
      <c r="B327" s="142"/>
      <c r="C327" s="143" t="s">
        <v>661</v>
      </c>
      <c r="D327" s="143" t="s">
        <v>154</v>
      </c>
      <c r="E327" s="144" t="s">
        <v>662</v>
      </c>
      <c r="F327" s="145" t="s">
        <v>663</v>
      </c>
      <c r="G327" s="146" t="s">
        <v>157</v>
      </c>
      <c r="H327" s="147">
        <v>69.180000000000007</v>
      </c>
      <c r="I327" s="148"/>
      <c r="J327" s="148">
        <f>ROUND(I327*H327,2)</f>
        <v>0</v>
      </c>
      <c r="K327" s="149"/>
      <c r="L327" s="31"/>
      <c r="M327" s="150" t="s">
        <v>1</v>
      </c>
      <c r="N327" s="151" t="s">
        <v>38</v>
      </c>
      <c r="O327" s="152">
        <v>2.4E-2</v>
      </c>
      <c r="P327" s="152">
        <f>O327*H327</f>
        <v>1.6603200000000002</v>
      </c>
      <c r="Q327" s="152">
        <v>0</v>
      </c>
      <c r="R327" s="152">
        <f>Q327*H327</f>
        <v>0</v>
      </c>
      <c r="S327" s="152">
        <v>0</v>
      </c>
      <c r="T327" s="153">
        <f>S327*H327</f>
        <v>0</v>
      </c>
      <c r="U327" s="30"/>
      <c r="V327" s="30"/>
      <c r="W327" s="30"/>
      <c r="X327" s="30"/>
      <c r="Y327" s="30"/>
      <c r="Z327" s="30"/>
      <c r="AA327" s="30"/>
      <c r="AB327" s="30"/>
      <c r="AC327" s="30"/>
      <c r="AD327" s="30"/>
      <c r="AE327" s="30"/>
      <c r="AR327" s="154" t="s">
        <v>252</v>
      </c>
      <c r="AT327" s="154" t="s">
        <v>154</v>
      </c>
      <c r="AU327" s="154" t="s">
        <v>83</v>
      </c>
      <c r="AY327" s="18" t="s">
        <v>152</v>
      </c>
      <c r="BE327" s="155">
        <f>IF(N327="základní",J327,0)</f>
        <v>0</v>
      </c>
      <c r="BF327" s="155">
        <f>IF(N327="snížená",J327,0)</f>
        <v>0</v>
      </c>
      <c r="BG327" s="155">
        <f>IF(N327="zákl. přenesená",J327,0)</f>
        <v>0</v>
      </c>
      <c r="BH327" s="155">
        <f>IF(N327="sníž. přenesená",J327,0)</f>
        <v>0</v>
      </c>
      <c r="BI327" s="155">
        <f>IF(N327="nulová",J327,0)</f>
        <v>0</v>
      </c>
      <c r="BJ327" s="18" t="s">
        <v>81</v>
      </c>
      <c r="BK327" s="155">
        <f>ROUND(I327*H327,2)</f>
        <v>0</v>
      </c>
      <c r="BL327" s="18" t="s">
        <v>252</v>
      </c>
      <c r="BM327" s="154" t="s">
        <v>664</v>
      </c>
    </row>
    <row r="328" spans="1:65" s="14" customFormat="1">
      <c r="B328" s="164"/>
      <c r="D328" s="157" t="s">
        <v>160</v>
      </c>
      <c r="E328" s="165" t="s">
        <v>1</v>
      </c>
      <c r="F328" s="166" t="s">
        <v>401</v>
      </c>
      <c r="H328" s="165" t="s">
        <v>1</v>
      </c>
      <c r="L328" s="164"/>
      <c r="M328" s="167"/>
      <c r="N328" s="168"/>
      <c r="O328" s="168"/>
      <c r="P328" s="168"/>
      <c r="Q328" s="168"/>
      <c r="R328" s="168"/>
      <c r="S328" s="168"/>
      <c r="T328" s="169"/>
      <c r="AT328" s="165" t="s">
        <v>160</v>
      </c>
      <c r="AU328" s="165" t="s">
        <v>83</v>
      </c>
      <c r="AV328" s="14" t="s">
        <v>81</v>
      </c>
      <c r="AW328" s="14" t="s">
        <v>29</v>
      </c>
      <c r="AX328" s="14" t="s">
        <v>73</v>
      </c>
      <c r="AY328" s="165" t="s">
        <v>152</v>
      </c>
    </row>
    <row r="329" spans="1:65" s="13" customFormat="1">
      <c r="B329" s="156"/>
      <c r="D329" s="157" t="s">
        <v>160</v>
      </c>
      <c r="E329" s="158" t="s">
        <v>1</v>
      </c>
      <c r="F329" s="159" t="s">
        <v>665</v>
      </c>
      <c r="H329" s="160">
        <v>7.5</v>
      </c>
      <c r="L329" s="156"/>
      <c r="M329" s="161"/>
      <c r="N329" s="162"/>
      <c r="O329" s="162"/>
      <c r="P329" s="162"/>
      <c r="Q329" s="162"/>
      <c r="R329" s="162"/>
      <c r="S329" s="162"/>
      <c r="T329" s="163"/>
      <c r="AT329" s="158" t="s">
        <v>160</v>
      </c>
      <c r="AU329" s="158" t="s">
        <v>83</v>
      </c>
      <c r="AV329" s="13" t="s">
        <v>83</v>
      </c>
      <c r="AW329" s="13" t="s">
        <v>29</v>
      </c>
      <c r="AX329" s="13" t="s">
        <v>73</v>
      </c>
      <c r="AY329" s="158" t="s">
        <v>152</v>
      </c>
    </row>
    <row r="330" spans="1:65" s="13" customFormat="1">
      <c r="B330" s="156"/>
      <c r="D330" s="157" t="s">
        <v>160</v>
      </c>
      <c r="E330" s="158" t="s">
        <v>1</v>
      </c>
      <c r="F330" s="159" t="s">
        <v>666</v>
      </c>
      <c r="H330" s="160">
        <v>26.75</v>
      </c>
      <c r="L330" s="156"/>
      <c r="M330" s="161"/>
      <c r="N330" s="162"/>
      <c r="O330" s="162"/>
      <c r="P330" s="162"/>
      <c r="Q330" s="162"/>
      <c r="R330" s="162"/>
      <c r="S330" s="162"/>
      <c r="T330" s="163"/>
      <c r="AT330" s="158" t="s">
        <v>160</v>
      </c>
      <c r="AU330" s="158" t="s">
        <v>83</v>
      </c>
      <c r="AV330" s="13" t="s">
        <v>83</v>
      </c>
      <c r="AW330" s="13" t="s">
        <v>29</v>
      </c>
      <c r="AX330" s="13" t="s">
        <v>73</v>
      </c>
      <c r="AY330" s="158" t="s">
        <v>152</v>
      </c>
    </row>
    <row r="331" spans="1:65" s="13" customFormat="1">
      <c r="B331" s="156"/>
      <c r="D331" s="157" t="s">
        <v>160</v>
      </c>
      <c r="E331" s="158" t="s">
        <v>1</v>
      </c>
      <c r="F331" s="159" t="s">
        <v>667</v>
      </c>
      <c r="H331" s="160">
        <v>9.48</v>
      </c>
      <c r="L331" s="156"/>
      <c r="M331" s="161"/>
      <c r="N331" s="162"/>
      <c r="O331" s="162"/>
      <c r="P331" s="162"/>
      <c r="Q331" s="162"/>
      <c r="R331" s="162"/>
      <c r="S331" s="162"/>
      <c r="T331" s="163"/>
      <c r="AT331" s="158" t="s">
        <v>160</v>
      </c>
      <c r="AU331" s="158" t="s">
        <v>83</v>
      </c>
      <c r="AV331" s="13" t="s">
        <v>83</v>
      </c>
      <c r="AW331" s="13" t="s">
        <v>29</v>
      </c>
      <c r="AX331" s="13" t="s">
        <v>73</v>
      </c>
      <c r="AY331" s="158" t="s">
        <v>152</v>
      </c>
    </row>
    <row r="332" spans="1:65" s="13" customFormat="1">
      <c r="B332" s="156"/>
      <c r="D332" s="157" t="s">
        <v>160</v>
      </c>
      <c r="E332" s="158" t="s">
        <v>1</v>
      </c>
      <c r="F332" s="159" t="s">
        <v>668</v>
      </c>
      <c r="H332" s="160">
        <v>7.65</v>
      </c>
      <c r="L332" s="156"/>
      <c r="M332" s="161"/>
      <c r="N332" s="162"/>
      <c r="O332" s="162"/>
      <c r="P332" s="162"/>
      <c r="Q332" s="162"/>
      <c r="R332" s="162"/>
      <c r="S332" s="162"/>
      <c r="T332" s="163"/>
      <c r="AT332" s="158" t="s">
        <v>160</v>
      </c>
      <c r="AU332" s="158" t="s">
        <v>83</v>
      </c>
      <c r="AV332" s="13" t="s">
        <v>83</v>
      </c>
      <c r="AW332" s="13" t="s">
        <v>29</v>
      </c>
      <c r="AX332" s="13" t="s">
        <v>73</v>
      </c>
      <c r="AY332" s="158" t="s">
        <v>152</v>
      </c>
    </row>
    <row r="333" spans="1:65" s="13" customFormat="1">
      <c r="B333" s="156"/>
      <c r="D333" s="157" t="s">
        <v>160</v>
      </c>
      <c r="E333" s="158" t="s">
        <v>1</v>
      </c>
      <c r="F333" s="159" t="s">
        <v>669</v>
      </c>
      <c r="H333" s="160">
        <v>3.3</v>
      </c>
      <c r="L333" s="156"/>
      <c r="M333" s="161"/>
      <c r="N333" s="162"/>
      <c r="O333" s="162"/>
      <c r="P333" s="162"/>
      <c r="Q333" s="162"/>
      <c r="R333" s="162"/>
      <c r="S333" s="162"/>
      <c r="T333" s="163"/>
      <c r="AT333" s="158" t="s">
        <v>160</v>
      </c>
      <c r="AU333" s="158" t="s">
        <v>83</v>
      </c>
      <c r="AV333" s="13" t="s">
        <v>83</v>
      </c>
      <c r="AW333" s="13" t="s">
        <v>29</v>
      </c>
      <c r="AX333" s="13" t="s">
        <v>73</v>
      </c>
      <c r="AY333" s="158" t="s">
        <v>152</v>
      </c>
    </row>
    <row r="334" spans="1:65" s="13" customFormat="1">
      <c r="B334" s="156"/>
      <c r="D334" s="157" t="s">
        <v>160</v>
      </c>
      <c r="E334" s="158" t="s">
        <v>1</v>
      </c>
      <c r="F334" s="159" t="s">
        <v>670</v>
      </c>
      <c r="H334" s="160">
        <v>8.5</v>
      </c>
      <c r="L334" s="156"/>
      <c r="M334" s="161"/>
      <c r="N334" s="162"/>
      <c r="O334" s="162"/>
      <c r="P334" s="162"/>
      <c r="Q334" s="162"/>
      <c r="R334" s="162"/>
      <c r="S334" s="162"/>
      <c r="T334" s="163"/>
      <c r="AT334" s="158" t="s">
        <v>160</v>
      </c>
      <c r="AU334" s="158" t="s">
        <v>83</v>
      </c>
      <c r="AV334" s="13" t="s">
        <v>83</v>
      </c>
      <c r="AW334" s="13" t="s">
        <v>29</v>
      </c>
      <c r="AX334" s="13" t="s">
        <v>73</v>
      </c>
      <c r="AY334" s="158" t="s">
        <v>152</v>
      </c>
    </row>
    <row r="335" spans="1:65" s="13" customFormat="1">
      <c r="B335" s="156"/>
      <c r="D335" s="157" t="s">
        <v>160</v>
      </c>
      <c r="E335" s="158" t="s">
        <v>1</v>
      </c>
      <c r="F335" s="159" t="s">
        <v>671</v>
      </c>
      <c r="H335" s="160">
        <v>6</v>
      </c>
      <c r="L335" s="156"/>
      <c r="M335" s="161"/>
      <c r="N335" s="162"/>
      <c r="O335" s="162"/>
      <c r="P335" s="162"/>
      <c r="Q335" s="162"/>
      <c r="R335" s="162"/>
      <c r="S335" s="162"/>
      <c r="T335" s="163"/>
      <c r="AT335" s="158" t="s">
        <v>160</v>
      </c>
      <c r="AU335" s="158" t="s">
        <v>83</v>
      </c>
      <c r="AV335" s="13" t="s">
        <v>83</v>
      </c>
      <c r="AW335" s="13" t="s">
        <v>29</v>
      </c>
      <c r="AX335" s="13" t="s">
        <v>73</v>
      </c>
      <c r="AY335" s="158" t="s">
        <v>152</v>
      </c>
    </row>
    <row r="336" spans="1:65" s="16" customFormat="1">
      <c r="B336" s="177"/>
      <c r="D336" s="157" t="s">
        <v>160</v>
      </c>
      <c r="E336" s="178" t="s">
        <v>1</v>
      </c>
      <c r="F336" s="179" t="s">
        <v>203</v>
      </c>
      <c r="H336" s="180">
        <v>69.180000000000007</v>
      </c>
      <c r="L336" s="177"/>
      <c r="M336" s="181"/>
      <c r="N336" s="182"/>
      <c r="O336" s="182"/>
      <c r="P336" s="182"/>
      <c r="Q336" s="182"/>
      <c r="R336" s="182"/>
      <c r="S336" s="182"/>
      <c r="T336" s="183"/>
      <c r="AT336" s="178" t="s">
        <v>160</v>
      </c>
      <c r="AU336" s="178" t="s">
        <v>83</v>
      </c>
      <c r="AV336" s="16" t="s">
        <v>158</v>
      </c>
      <c r="AW336" s="16" t="s">
        <v>29</v>
      </c>
      <c r="AX336" s="16" t="s">
        <v>81</v>
      </c>
      <c r="AY336" s="178" t="s">
        <v>152</v>
      </c>
    </row>
    <row r="337" spans="1:65" s="2" customFormat="1" ht="14.4" customHeight="1">
      <c r="A337" s="30"/>
      <c r="B337" s="142"/>
      <c r="C337" s="188" t="s">
        <v>672</v>
      </c>
      <c r="D337" s="188" t="s">
        <v>449</v>
      </c>
      <c r="E337" s="189" t="s">
        <v>673</v>
      </c>
      <c r="F337" s="190" t="s">
        <v>674</v>
      </c>
      <c r="G337" s="191" t="s">
        <v>255</v>
      </c>
      <c r="H337" s="192">
        <v>2.1000000000000001E-2</v>
      </c>
      <c r="I337" s="193"/>
      <c r="J337" s="193">
        <f>ROUND(I337*H337,2)</f>
        <v>0</v>
      </c>
      <c r="K337" s="194"/>
      <c r="L337" s="195"/>
      <c r="M337" s="196" t="s">
        <v>1</v>
      </c>
      <c r="N337" s="197" t="s">
        <v>38</v>
      </c>
      <c r="O337" s="152">
        <v>0</v>
      </c>
      <c r="P337" s="152">
        <f>O337*H337</f>
        <v>0</v>
      </c>
      <c r="Q337" s="152">
        <v>1</v>
      </c>
      <c r="R337" s="152">
        <f>Q337*H337</f>
        <v>2.1000000000000001E-2</v>
      </c>
      <c r="S337" s="152">
        <v>0</v>
      </c>
      <c r="T337" s="153">
        <f>S337*H337</f>
        <v>0</v>
      </c>
      <c r="U337" s="30"/>
      <c r="V337" s="30"/>
      <c r="W337" s="30"/>
      <c r="X337" s="30"/>
      <c r="Y337" s="30"/>
      <c r="Z337" s="30"/>
      <c r="AA337" s="30"/>
      <c r="AB337" s="30"/>
      <c r="AC337" s="30"/>
      <c r="AD337" s="30"/>
      <c r="AE337" s="30"/>
      <c r="AR337" s="154" t="s">
        <v>344</v>
      </c>
      <c r="AT337" s="154" t="s">
        <v>449</v>
      </c>
      <c r="AU337" s="154" t="s">
        <v>83</v>
      </c>
      <c r="AY337" s="18" t="s">
        <v>152</v>
      </c>
      <c r="BE337" s="155">
        <f>IF(N337="základní",J337,0)</f>
        <v>0</v>
      </c>
      <c r="BF337" s="155">
        <f>IF(N337="snížená",J337,0)</f>
        <v>0</v>
      </c>
      <c r="BG337" s="155">
        <f>IF(N337="zákl. přenesená",J337,0)</f>
        <v>0</v>
      </c>
      <c r="BH337" s="155">
        <f>IF(N337="sníž. přenesená",J337,0)</f>
        <v>0</v>
      </c>
      <c r="BI337" s="155">
        <f>IF(N337="nulová",J337,0)</f>
        <v>0</v>
      </c>
      <c r="BJ337" s="18" t="s">
        <v>81</v>
      </c>
      <c r="BK337" s="155">
        <f>ROUND(I337*H337,2)</f>
        <v>0</v>
      </c>
      <c r="BL337" s="18" t="s">
        <v>252</v>
      </c>
      <c r="BM337" s="154" t="s">
        <v>675</v>
      </c>
    </row>
    <row r="338" spans="1:65" s="13" customFormat="1">
      <c r="B338" s="156"/>
      <c r="D338" s="157" t="s">
        <v>160</v>
      </c>
      <c r="F338" s="159" t="s">
        <v>676</v>
      </c>
      <c r="H338" s="160">
        <v>2.1000000000000001E-2</v>
      </c>
      <c r="L338" s="156"/>
      <c r="M338" s="161"/>
      <c r="N338" s="162"/>
      <c r="O338" s="162"/>
      <c r="P338" s="162"/>
      <c r="Q338" s="162"/>
      <c r="R338" s="162"/>
      <c r="S338" s="162"/>
      <c r="T338" s="163"/>
      <c r="AT338" s="158" t="s">
        <v>160</v>
      </c>
      <c r="AU338" s="158" t="s">
        <v>83</v>
      </c>
      <c r="AV338" s="13" t="s">
        <v>83</v>
      </c>
      <c r="AW338" s="13" t="s">
        <v>3</v>
      </c>
      <c r="AX338" s="13" t="s">
        <v>81</v>
      </c>
      <c r="AY338" s="158" t="s">
        <v>152</v>
      </c>
    </row>
    <row r="339" spans="1:65" s="2" customFormat="1" ht="24.15" customHeight="1">
      <c r="A339" s="30"/>
      <c r="B339" s="142"/>
      <c r="C339" s="143" t="s">
        <v>677</v>
      </c>
      <c r="D339" s="143" t="s">
        <v>154</v>
      </c>
      <c r="E339" s="144" t="s">
        <v>678</v>
      </c>
      <c r="F339" s="145" t="s">
        <v>679</v>
      </c>
      <c r="G339" s="146" t="s">
        <v>373</v>
      </c>
      <c r="H339" s="147"/>
      <c r="I339" s="148"/>
      <c r="J339" s="148">
        <f>ROUND(I339*H339,2)</f>
        <v>0</v>
      </c>
      <c r="K339" s="149"/>
      <c r="L339" s="31"/>
      <c r="M339" s="150" t="s">
        <v>1</v>
      </c>
      <c r="N339" s="151" t="s">
        <v>38</v>
      </c>
      <c r="O339" s="152">
        <v>0</v>
      </c>
      <c r="P339" s="152">
        <f>O339*H339</f>
        <v>0</v>
      </c>
      <c r="Q339" s="152">
        <v>0</v>
      </c>
      <c r="R339" s="152">
        <f>Q339*H339</f>
        <v>0</v>
      </c>
      <c r="S339" s="152">
        <v>0</v>
      </c>
      <c r="T339" s="153">
        <f>S339*H339</f>
        <v>0</v>
      </c>
      <c r="U339" s="30"/>
      <c r="V339" s="30"/>
      <c r="W339" s="30"/>
      <c r="X339" s="30"/>
      <c r="Y339" s="30"/>
      <c r="Z339" s="30"/>
      <c r="AA339" s="30"/>
      <c r="AB339" s="30"/>
      <c r="AC339" s="30"/>
      <c r="AD339" s="30"/>
      <c r="AE339" s="30"/>
      <c r="AR339" s="154" t="s">
        <v>252</v>
      </c>
      <c r="AT339" s="154" t="s">
        <v>154</v>
      </c>
      <c r="AU339" s="154" t="s">
        <v>83</v>
      </c>
      <c r="AY339" s="18" t="s">
        <v>152</v>
      </c>
      <c r="BE339" s="155">
        <f>IF(N339="základní",J339,0)</f>
        <v>0</v>
      </c>
      <c r="BF339" s="155">
        <f>IF(N339="snížená",J339,0)</f>
        <v>0</v>
      </c>
      <c r="BG339" s="155">
        <f>IF(N339="zákl. přenesená",J339,0)</f>
        <v>0</v>
      </c>
      <c r="BH339" s="155">
        <f>IF(N339="sníž. přenesená",J339,0)</f>
        <v>0</v>
      </c>
      <c r="BI339" s="155">
        <f>IF(N339="nulová",J339,0)</f>
        <v>0</v>
      </c>
      <c r="BJ339" s="18" t="s">
        <v>81</v>
      </c>
      <c r="BK339" s="155">
        <f>ROUND(I339*H339,2)</f>
        <v>0</v>
      </c>
      <c r="BL339" s="18" t="s">
        <v>252</v>
      </c>
      <c r="BM339" s="154" t="s">
        <v>680</v>
      </c>
    </row>
    <row r="340" spans="1:65" s="12" customFormat="1" ht="25.95" customHeight="1">
      <c r="B340" s="130"/>
      <c r="D340" s="131" t="s">
        <v>72</v>
      </c>
      <c r="E340" s="132" t="s">
        <v>360</v>
      </c>
      <c r="F340" s="132" t="s">
        <v>361</v>
      </c>
      <c r="J340" s="133">
        <f>BK340</f>
        <v>0</v>
      </c>
      <c r="L340" s="130"/>
      <c r="M340" s="134"/>
      <c r="N340" s="135"/>
      <c r="O340" s="135"/>
      <c r="P340" s="136">
        <f>P341+P343+P345+P347</f>
        <v>0</v>
      </c>
      <c r="Q340" s="135"/>
      <c r="R340" s="136">
        <f>R341+R343+R345+R347</f>
        <v>0</v>
      </c>
      <c r="S340" s="135"/>
      <c r="T340" s="137">
        <f>T341+T343+T345+T347</f>
        <v>0</v>
      </c>
      <c r="AR340" s="131" t="s">
        <v>175</v>
      </c>
      <c r="AT340" s="138" t="s">
        <v>72</v>
      </c>
      <c r="AU340" s="138" t="s">
        <v>73</v>
      </c>
      <c r="AY340" s="131" t="s">
        <v>152</v>
      </c>
      <c r="BK340" s="139">
        <f>BK341+BK343+BK345+BK347</f>
        <v>0</v>
      </c>
    </row>
    <row r="341" spans="1:65" s="12" customFormat="1" ht="22.8" customHeight="1">
      <c r="B341" s="130"/>
      <c r="D341" s="131" t="s">
        <v>72</v>
      </c>
      <c r="E341" s="140" t="s">
        <v>362</v>
      </c>
      <c r="F341" s="140" t="s">
        <v>363</v>
      </c>
      <c r="J341" s="141">
        <f>BK341</f>
        <v>0</v>
      </c>
      <c r="L341" s="130"/>
      <c r="M341" s="134"/>
      <c r="N341" s="135"/>
      <c r="O341" s="135"/>
      <c r="P341" s="136">
        <f>P342</f>
        <v>0</v>
      </c>
      <c r="Q341" s="135"/>
      <c r="R341" s="136">
        <f>R342</f>
        <v>0</v>
      </c>
      <c r="S341" s="135"/>
      <c r="T341" s="137">
        <f>T342</f>
        <v>0</v>
      </c>
      <c r="AR341" s="131" t="s">
        <v>175</v>
      </c>
      <c r="AT341" s="138" t="s">
        <v>72</v>
      </c>
      <c r="AU341" s="138" t="s">
        <v>81</v>
      </c>
      <c r="AY341" s="131" t="s">
        <v>152</v>
      </c>
      <c r="BK341" s="139">
        <f>BK342</f>
        <v>0</v>
      </c>
    </row>
    <row r="342" spans="1:65" s="2" customFormat="1" ht="14.4" customHeight="1">
      <c r="A342" s="30"/>
      <c r="B342" s="142"/>
      <c r="C342" s="143" t="s">
        <v>681</v>
      </c>
      <c r="D342" s="143" t="s">
        <v>154</v>
      </c>
      <c r="E342" s="144" t="s">
        <v>365</v>
      </c>
      <c r="F342" s="145" t="s">
        <v>366</v>
      </c>
      <c r="G342" s="146" t="s">
        <v>297</v>
      </c>
      <c r="H342" s="147">
        <v>1</v>
      </c>
      <c r="I342" s="148"/>
      <c r="J342" s="148">
        <f>ROUND(I342*H342,2)</f>
        <v>0</v>
      </c>
      <c r="K342" s="149"/>
      <c r="L342" s="31"/>
      <c r="M342" s="150" t="s">
        <v>1</v>
      </c>
      <c r="N342" s="151" t="s">
        <v>38</v>
      </c>
      <c r="O342" s="152">
        <v>0</v>
      </c>
      <c r="P342" s="152">
        <f>O342*H342</f>
        <v>0</v>
      </c>
      <c r="Q342" s="152">
        <v>0</v>
      </c>
      <c r="R342" s="152">
        <f>Q342*H342</f>
        <v>0</v>
      </c>
      <c r="S342" s="152">
        <v>0</v>
      </c>
      <c r="T342" s="153">
        <f>S342*H342</f>
        <v>0</v>
      </c>
      <c r="U342" s="30"/>
      <c r="V342" s="30"/>
      <c r="W342" s="30"/>
      <c r="X342" s="30"/>
      <c r="Y342" s="30"/>
      <c r="Z342" s="30"/>
      <c r="AA342" s="30"/>
      <c r="AB342" s="30"/>
      <c r="AC342" s="30"/>
      <c r="AD342" s="30"/>
      <c r="AE342" s="30"/>
      <c r="AR342" s="154" t="s">
        <v>367</v>
      </c>
      <c r="AT342" s="154" t="s">
        <v>154</v>
      </c>
      <c r="AU342" s="154" t="s">
        <v>83</v>
      </c>
      <c r="AY342" s="18" t="s">
        <v>152</v>
      </c>
      <c r="BE342" s="155">
        <f>IF(N342="základní",J342,0)</f>
        <v>0</v>
      </c>
      <c r="BF342" s="155">
        <f>IF(N342="snížená",J342,0)</f>
        <v>0</v>
      </c>
      <c r="BG342" s="155">
        <f>IF(N342="zákl. přenesená",J342,0)</f>
        <v>0</v>
      </c>
      <c r="BH342" s="155">
        <f>IF(N342="sníž. přenesená",J342,0)</f>
        <v>0</v>
      </c>
      <c r="BI342" s="155">
        <f>IF(N342="nulová",J342,0)</f>
        <v>0</v>
      </c>
      <c r="BJ342" s="18" t="s">
        <v>81</v>
      </c>
      <c r="BK342" s="155">
        <f>ROUND(I342*H342,2)</f>
        <v>0</v>
      </c>
      <c r="BL342" s="18" t="s">
        <v>367</v>
      </c>
      <c r="BM342" s="154" t="s">
        <v>682</v>
      </c>
    </row>
    <row r="343" spans="1:65" s="12" customFormat="1" ht="22.8" customHeight="1">
      <c r="B343" s="130"/>
      <c r="D343" s="131" t="s">
        <v>72</v>
      </c>
      <c r="E343" s="140" t="s">
        <v>369</v>
      </c>
      <c r="F343" s="140" t="s">
        <v>370</v>
      </c>
      <c r="J343" s="141">
        <f>BK343</f>
        <v>0</v>
      </c>
      <c r="L343" s="130"/>
      <c r="M343" s="134"/>
      <c r="N343" s="135"/>
      <c r="O343" s="135"/>
      <c r="P343" s="136">
        <f>P344</f>
        <v>0</v>
      </c>
      <c r="Q343" s="135"/>
      <c r="R343" s="136">
        <f>R344</f>
        <v>0</v>
      </c>
      <c r="S343" s="135"/>
      <c r="T343" s="137">
        <f>T344</f>
        <v>0</v>
      </c>
      <c r="AR343" s="131" t="s">
        <v>175</v>
      </c>
      <c r="AT343" s="138" t="s">
        <v>72</v>
      </c>
      <c r="AU343" s="138" t="s">
        <v>81</v>
      </c>
      <c r="AY343" s="131" t="s">
        <v>152</v>
      </c>
      <c r="BK343" s="139">
        <f>BK344</f>
        <v>0</v>
      </c>
    </row>
    <row r="344" spans="1:65" s="2" customFormat="1" ht="14.4" customHeight="1">
      <c r="A344" s="30"/>
      <c r="B344" s="142"/>
      <c r="C344" s="143" t="s">
        <v>683</v>
      </c>
      <c r="D344" s="143" t="s">
        <v>154</v>
      </c>
      <c r="E344" s="144" t="s">
        <v>372</v>
      </c>
      <c r="F344" s="145" t="s">
        <v>370</v>
      </c>
      <c r="G344" s="146" t="s">
        <v>373</v>
      </c>
      <c r="H344" s="147"/>
      <c r="I344" s="148"/>
      <c r="J344" s="148">
        <f>ROUND(I344*H344,2)</f>
        <v>0</v>
      </c>
      <c r="K344" s="149"/>
      <c r="L344" s="31"/>
      <c r="M344" s="150" t="s">
        <v>1</v>
      </c>
      <c r="N344" s="151" t="s">
        <v>38</v>
      </c>
      <c r="O344" s="152">
        <v>0</v>
      </c>
      <c r="P344" s="152">
        <f>O344*H344</f>
        <v>0</v>
      </c>
      <c r="Q344" s="152">
        <v>0</v>
      </c>
      <c r="R344" s="152">
        <f>Q344*H344</f>
        <v>0</v>
      </c>
      <c r="S344" s="152">
        <v>0</v>
      </c>
      <c r="T344" s="153">
        <f>S344*H344</f>
        <v>0</v>
      </c>
      <c r="U344" s="30"/>
      <c r="V344" s="30"/>
      <c r="W344" s="30"/>
      <c r="X344" s="30"/>
      <c r="Y344" s="30"/>
      <c r="Z344" s="30"/>
      <c r="AA344" s="30"/>
      <c r="AB344" s="30"/>
      <c r="AC344" s="30"/>
      <c r="AD344" s="30"/>
      <c r="AE344" s="30"/>
      <c r="AR344" s="154" t="s">
        <v>367</v>
      </c>
      <c r="AT344" s="154" t="s">
        <v>154</v>
      </c>
      <c r="AU344" s="154" t="s">
        <v>83</v>
      </c>
      <c r="AY344" s="18" t="s">
        <v>152</v>
      </c>
      <c r="BE344" s="155">
        <f>IF(N344="základní",J344,0)</f>
        <v>0</v>
      </c>
      <c r="BF344" s="155">
        <f>IF(N344="snížená",J344,0)</f>
        <v>0</v>
      </c>
      <c r="BG344" s="155">
        <f>IF(N344="zákl. přenesená",J344,0)</f>
        <v>0</v>
      </c>
      <c r="BH344" s="155">
        <f>IF(N344="sníž. přenesená",J344,0)</f>
        <v>0</v>
      </c>
      <c r="BI344" s="155">
        <f>IF(N344="nulová",J344,0)</f>
        <v>0</v>
      </c>
      <c r="BJ344" s="18" t="s">
        <v>81</v>
      </c>
      <c r="BK344" s="155">
        <f>ROUND(I344*H344,2)</f>
        <v>0</v>
      </c>
      <c r="BL344" s="18" t="s">
        <v>367</v>
      </c>
      <c r="BM344" s="154" t="s">
        <v>684</v>
      </c>
    </row>
    <row r="345" spans="1:65" s="12" customFormat="1" ht="22.8" customHeight="1">
      <c r="B345" s="130"/>
      <c r="D345" s="131" t="s">
        <v>72</v>
      </c>
      <c r="E345" s="140" t="s">
        <v>375</v>
      </c>
      <c r="F345" s="140" t="s">
        <v>376</v>
      </c>
      <c r="J345" s="141">
        <f>BK345</f>
        <v>0</v>
      </c>
      <c r="L345" s="130"/>
      <c r="M345" s="134"/>
      <c r="N345" s="135"/>
      <c r="O345" s="135"/>
      <c r="P345" s="136">
        <f>P346</f>
        <v>0</v>
      </c>
      <c r="Q345" s="135"/>
      <c r="R345" s="136">
        <f>R346</f>
        <v>0</v>
      </c>
      <c r="S345" s="135"/>
      <c r="T345" s="137">
        <f>T346</f>
        <v>0</v>
      </c>
      <c r="AR345" s="131" t="s">
        <v>175</v>
      </c>
      <c r="AT345" s="138" t="s">
        <v>72</v>
      </c>
      <c r="AU345" s="138" t="s">
        <v>81</v>
      </c>
      <c r="AY345" s="131" t="s">
        <v>152</v>
      </c>
      <c r="BK345" s="139">
        <f>BK346</f>
        <v>0</v>
      </c>
    </row>
    <row r="346" spans="1:65" s="2" customFormat="1" ht="14.4" customHeight="1">
      <c r="A346" s="30"/>
      <c r="B346" s="142"/>
      <c r="C346" s="143" t="s">
        <v>685</v>
      </c>
      <c r="D346" s="143" t="s">
        <v>154</v>
      </c>
      <c r="E346" s="144" t="s">
        <v>378</v>
      </c>
      <c r="F346" s="145" t="s">
        <v>376</v>
      </c>
      <c r="G346" s="146" t="s">
        <v>373</v>
      </c>
      <c r="H346" s="147"/>
      <c r="I346" s="148"/>
      <c r="J346" s="148">
        <f>ROUND(I346*H346,2)</f>
        <v>0</v>
      </c>
      <c r="K346" s="149"/>
      <c r="L346" s="31"/>
      <c r="M346" s="150" t="s">
        <v>1</v>
      </c>
      <c r="N346" s="151" t="s">
        <v>38</v>
      </c>
      <c r="O346" s="152">
        <v>0</v>
      </c>
      <c r="P346" s="152">
        <f>O346*H346</f>
        <v>0</v>
      </c>
      <c r="Q346" s="152">
        <v>0</v>
      </c>
      <c r="R346" s="152">
        <f>Q346*H346</f>
        <v>0</v>
      </c>
      <c r="S346" s="152">
        <v>0</v>
      </c>
      <c r="T346" s="153">
        <f>S346*H346</f>
        <v>0</v>
      </c>
      <c r="U346" s="30"/>
      <c r="V346" s="30"/>
      <c r="W346" s="30"/>
      <c r="X346" s="30"/>
      <c r="Y346" s="30"/>
      <c r="Z346" s="30"/>
      <c r="AA346" s="30"/>
      <c r="AB346" s="30"/>
      <c r="AC346" s="30"/>
      <c r="AD346" s="30"/>
      <c r="AE346" s="30"/>
      <c r="AR346" s="154" t="s">
        <v>367</v>
      </c>
      <c r="AT346" s="154" t="s">
        <v>154</v>
      </c>
      <c r="AU346" s="154" t="s">
        <v>83</v>
      </c>
      <c r="AY346" s="18" t="s">
        <v>152</v>
      </c>
      <c r="BE346" s="155">
        <f>IF(N346="základní",J346,0)</f>
        <v>0</v>
      </c>
      <c r="BF346" s="155">
        <f>IF(N346="snížená",J346,0)</f>
        <v>0</v>
      </c>
      <c r="BG346" s="155">
        <f>IF(N346="zákl. přenesená",J346,0)</f>
        <v>0</v>
      </c>
      <c r="BH346" s="155">
        <f>IF(N346="sníž. přenesená",J346,0)</f>
        <v>0</v>
      </c>
      <c r="BI346" s="155">
        <f>IF(N346="nulová",J346,0)</f>
        <v>0</v>
      </c>
      <c r="BJ346" s="18" t="s">
        <v>81</v>
      </c>
      <c r="BK346" s="155">
        <f>ROUND(I346*H346,2)</f>
        <v>0</v>
      </c>
      <c r="BL346" s="18" t="s">
        <v>367</v>
      </c>
      <c r="BM346" s="154" t="s">
        <v>686</v>
      </c>
    </row>
    <row r="347" spans="1:65" s="12" customFormat="1" ht="22.8" customHeight="1">
      <c r="B347" s="130"/>
      <c r="D347" s="131" t="s">
        <v>72</v>
      </c>
      <c r="E347" s="140" t="s">
        <v>380</v>
      </c>
      <c r="F347" s="140" t="s">
        <v>381</v>
      </c>
      <c r="J347" s="141">
        <f>BK347</f>
        <v>0</v>
      </c>
      <c r="L347" s="130"/>
      <c r="M347" s="134"/>
      <c r="N347" s="135"/>
      <c r="O347" s="135"/>
      <c r="P347" s="136">
        <f>P348</f>
        <v>0</v>
      </c>
      <c r="Q347" s="135"/>
      <c r="R347" s="136">
        <f>R348</f>
        <v>0</v>
      </c>
      <c r="S347" s="135"/>
      <c r="T347" s="137">
        <f>T348</f>
        <v>0</v>
      </c>
      <c r="AR347" s="131" t="s">
        <v>175</v>
      </c>
      <c r="AT347" s="138" t="s">
        <v>72</v>
      </c>
      <c r="AU347" s="138" t="s">
        <v>81</v>
      </c>
      <c r="AY347" s="131" t="s">
        <v>152</v>
      </c>
      <c r="BK347" s="139">
        <f>BK348</f>
        <v>0</v>
      </c>
    </row>
    <row r="348" spans="1:65" s="2" customFormat="1" ht="14.4" customHeight="1">
      <c r="A348" s="30"/>
      <c r="B348" s="142"/>
      <c r="C348" s="143" t="s">
        <v>687</v>
      </c>
      <c r="D348" s="143" t="s">
        <v>154</v>
      </c>
      <c r="E348" s="144" t="s">
        <v>383</v>
      </c>
      <c r="F348" s="145" t="s">
        <v>384</v>
      </c>
      <c r="G348" s="146" t="s">
        <v>373</v>
      </c>
      <c r="H348" s="147"/>
      <c r="I348" s="148"/>
      <c r="J348" s="148">
        <f>ROUND(I348*H348,2)</f>
        <v>0</v>
      </c>
      <c r="K348" s="149"/>
      <c r="L348" s="31"/>
      <c r="M348" s="184" t="s">
        <v>1</v>
      </c>
      <c r="N348" s="185" t="s">
        <v>38</v>
      </c>
      <c r="O348" s="186">
        <v>0</v>
      </c>
      <c r="P348" s="186">
        <f>O348*H348</f>
        <v>0</v>
      </c>
      <c r="Q348" s="186">
        <v>0</v>
      </c>
      <c r="R348" s="186">
        <f>Q348*H348</f>
        <v>0</v>
      </c>
      <c r="S348" s="186">
        <v>0</v>
      </c>
      <c r="T348" s="187">
        <f>S348*H348</f>
        <v>0</v>
      </c>
      <c r="U348" s="30"/>
      <c r="V348" s="30"/>
      <c r="W348" s="30"/>
      <c r="X348" s="30"/>
      <c r="Y348" s="30"/>
      <c r="Z348" s="30"/>
      <c r="AA348" s="30"/>
      <c r="AB348" s="30"/>
      <c r="AC348" s="30"/>
      <c r="AD348" s="30"/>
      <c r="AE348" s="30"/>
      <c r="AR348" s="154" t="s">
        <v>367</v>
      </c>
      <c r="AT348" s="154" t="s">
        <v>154</v>
      </c>
      <c r="AU348" s="154" t="s">
        <v>83</v>
      </c>
      <c r="AY348" s="18" t="s">
        <v>152</v>
      </c>
      <c r="BE348" s="155">
        <f>IF(N348="základní",J348,0)</f>
        <v>0</v>
      </c>
      <c r="BF348" s="155">
        <f>IF(N348="snížená",J348,0)</f>
        <v>0</v>
      </c>
      <c r="BG348" s="155">
        <f>IF(N348="zákl. přenesená",J348,0)</f>
        <v>0</v>
      </c>
      <c r="BH348" s="155">
        <f>IF(N348="sníž. přenesená",J348,0)</f>
        <v>0</v>
      </c>
      <c r="BI348" s="155">
        <f>IF(N348="nulová",J348,0)</f>
        <v>0</v>
      </c>
      <c r="BJ348" s="18" t="s">
        <v>81</v>
      </c>
      <c r="BK348" s="155">
        <f>ROUND(I348*H348,2)</f>
        <v>0</v>
      </c>
      <c r="BL348" s="18" t="s">
        <v>367</v>
      </c>
      <c r="BM348" s="154" t="s">
        <v>688</v>
      </c>
    </row>
    <row r="349" spans="1:65" s="2" customFormat="1" ht="6.9" customHeight="1">
      <c r="A349" s="30"/>
      <c r="B349" s="45"/>
      <c r="C349" s="46"/>
      <c r="D349" s="46"/>
      <c r="E349" s="46"/>
      <c r="F349" s="46"/>
      <c r="G349" s="46"/>
      <c r="H349" s="46"/>
      <c r="I349" s="46"/>
      <c r="J349" s="46"/>
      <c r="K349" s="46"/>
      <c r="L349" s="31"/>
      <c r="M349" s="30"/>
      <c r="O349" s="30"/>
      <c r="P349" s="30"/>
      <c r="Q349" s="30"/>
      <c r="R349" s="30"/>
      <c r="S349" s="30"/>
      <c r="T349" s="30"/>
      <c r="U349" s="30"/>
      <c r="V349" s="30"/>
      <c r="W349" s="30"/>
      <c r="X349" s="30"/>
      <c r="Y349" s="30"/>
      <c r="Z349" s="30"/>
      <c r="AA349" s="30"/>
      <c r="AB349" s="30"/>
      <c r="AC349" s="30"/>
      <c r="AD349" s="30"/>
      <c r="AE349" s="30"/>
    </row>
  </sheetData>
  <autoFilter ref="C131:K348"/>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BM257"/>
  <sheetViews>
    <sheetView showGridLines="0" workbookViewId="0">
      <selection activeCell="X252" sqref="X252"/>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89</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689</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ROUND(J132,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ROUND((SUM(BE132:BE256)),  2)</f>
        <v>0</v>
      </c>
      <c r="G33" s="30"/>
      <c r="H33" s="30"/>
      <c r="I33" s="99">
        <v>0.21</v>
      </c>
      <c r="J33" s="98">
        <f>ROUND(((SUM(BE132:BE256))*I33),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ROUND((SUM(BF132:BF256)),  2)</f>
        <v>0</v>
      </c>
      <c r="G34" s="30"/>
      <c r="H34" s="30"/>
      <c r="I34" s="99">
        <v>0.15</v>
      </c>
      <c r="J34" s="98">
        <f>ROUND(((SUM(BF132:BF256))*I34),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ROUND((SUM(BG132:BG256)),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ROUND((SUM(BH132:BH256)),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ROUND((SUM(BI132:BI256)),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SO-03 - Víceúčelové hřiště</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J132</f>
        <v>0</v>
      </c>
      <c r="K96" s="30"/>
      <c r="L96" s="40"/>
      <c r="S96" s="30"/>
      <c r="T96" s="30"/>
      <c r="U96" s="30"/>
      <c r="V96" s="30"/>
      <c r="W96" s="30"/>
      <c r="X96" s="30"/>
      <c r="Y96" s="30"/>
      <c r="Z96" s="30"/>
      <c r="AA96" s="30"/>
      <c r="AB96" s="30"/>
      <c r="AC96" s="30"/>
      <c r="AD96" s="30"/>
      <c r="AE96" s="30"/>
      <c r="AU96" s="18" t="s">
        <v>124</v>
      </c>
    </row>
    <row r="97" spans="2:12" s="9" customFormat="1" ht="24.9" customHeight="1">
      <c r="B97" s="111"/>
      <c r="D97" s="112" t="s">
        <v>125</v>
      </c>
      <c r="E97" s="113"/>
      <c r="F97" s="113"/>
      <c r="G97" s="113"/>
      <c r="H97" s="113"/>
      <c r="I97" s="113"/>
      <c r="J97" s="114">
        <f>J133</f>
        <v>0</v>
      </c>
      <c r="L97" s="111"/>
    </row>
    <row r="98" spans="2:12" s="10" customFormat="1" ht="19.95" customHeight="1">
      <c r="B98" s="115"/>
      <c r="D98" s="116" t="s">
        <v>126</v>
      </c>
      <c r="E98" s="117"/>
      <c r="F98" s="117"/>
      <c r="G98" s="117"/>
      <c r="H98" s="117"/>
      <c r="I98" s="117"/>
      <c r="J98" s="118">
        <f>J134</f>
        <v>0</v>
      </c>
      <c r="L98" s="115"/>
    </row>
    <row r="99" spans="2:12" s="10" customFormat="1" ht="19.95" customHeight="1">
      <c r="B99" s="115"/>
      <c r="D99" s="116" t="s">
        <v>387</v>
      </c>
      <c r="E99" s="117"/>
      <c r="F99" s="117"/>
      <c r="G99" s="117"/>
      <c r="H99" s="117"/>
      <c r="I99" s="117"/>
      <c r="J99" s="118">
        <f>J153</f>
        <v>0</v>
      </c>
      <c r="L99" s="115"/>
    </row>
    <row r="100" spans="2:12" s="10" customFormat="1" ht="19.95" customHeight="1">
      <c r="B100" s="115"/>
      <c r="D100" s="116" t="s">
        <v>388</v>
      </c>
      <c r="E100" s="117"/>
      <c r="F100" s="117"/>
      <c r="G100" s="117"/>
      <c r="H100" s="117"/>
      <c r="I100" s="117"/>
      <c r="J100" s="118">
        <f>J157</f>
        <v>0</v>
      </c>
      <c r="L100" s="115"/>
    </row>
    <row r="101" spans="2:12" s="10" customFormat="1" ht="19.95" customHeight="1">
      <c r="B101" s="115"/>
      <c r="D101" s="116" t="s">
        <v>390</v>
      </c>
      <c r="E101" s="117"/>
      <c r="F101" s="117"/>
      <c r="G101" s="117"/>
      <c r="H101" s="117"/>
      <c r="I101" s="117"/>
      <c r="J101" s="118">
        <f>J177</f>
        <v>0</v>
      </c>
      <c r="L101" s="115"/>
    </row>
    <row r="102" spans="2:12" s="10" customFormat="1" ht="19.95" customHeight="1">
      <c r="B102" s="115"/>
      <c r="D102" s="116" t="s">
        <v>127</v>
      </c>
      <c r="E102" s="117"/>
      <c r="F102" s="117"/>
      <c r="G102" s="117"/>
      <c r="H102" s="117"/>
      <c r="I102" s="117"/>
      <c r="J102" s="118">
        <f>J183</f>
        <v>0</v>
      </c>
      <c r="L102" s="115"/>
    </row>
    <row r="103" spans="2:12" s="10" customFormat="1" ht="19.95" customHeight="1">
      <c r="B103" s="115"/>
      <c r="D103" s="116" t="s">
        <v>129</v>
      </c>
      <c r="E103" s="117"/>
      <c r="F103" s="117"/>
      <c r="G103" s="117"/>
      <c r="H103" s="117"/>
      <c r="I103" s="117"/>
      <c r="J103" s="118">
        <f>J202</f>
        <v>0</v>
      </c>
      <c r="L103" s="115"/>
    </row>
    <row r="104" spans="2:12" s="9" customFormat="1" ht="24.9" customHeight="1">
      <c r="B104" s="111"/>
      <c r="D104" s="112" t="s">
        <v>130</v>
      </c>
      <c r="E104" s="113"/>
      <c r="F104" s="113"/>
      <c r="G104" s="113"/>
      <c r="H104" s="113"/>
      <c r="I104" s="113"/>
      <c r="J104" s="114">
        <f>J204</f>
        <v>0</v>
      </c>
      <c r="L104" s="111"/>
    </row>
    <row r="105" spans="2:12" s="10" customFormat="1" ht="19.95" customHeight="1">
      <c r="B105" s="115"/>
      <c r="D105" s="116" t="s">
        <v>131</v>
      </c>
      <c r="E105" s="117"/>
      <c r="F105" s="117"/>
      <c r="G105" s="117"/>
      <c r="H105" s="117"/>
      <c r="I105" s="117"/>
      <c r="J105" s="118">
        <f>J205</f>
        <v>0</v>
      </c>
      <c r="L105" s="115"/>
    </row>
    <row r="106" spans="2:12" s="10" customFormat="1" ht="19.95" customHeight="1">
      <c r="B106" s="115"/>
      <c r="D106" s="116" t="s">
        <v>690</v>
      </c>
      <c r="E106" s="117"/>
      <c r="F106" s="117"/>
      <c r="G106" s="117"/>
      <c r="H106" s="117"/>
      <c r="I106" s="117"/>
      <c r="J106" s="118">
        <f>J226</f>
        <v>0</v>
      </c>
      <c r="L106" s="115"/>
    </row>
    <row r="107" spans="2:12" s="10" customFormat="1" ht="19.95" customHeight="1">
      <c r="B107" s="115"/>
      <c r="D107" s="116" t="s">
        <v>691</v>
      </c>
      <c r="E107" s="117"/>
      <c r="F107" s="117"/>
      <c r="G107" s="117"/>
      <c r="H107" s="117"/>
      <c r="I107" s="117"/>
      <c r="J107" s="118">
        <f>J238</f>
        <v>0</v>
      </c>
      <c r="L107" s="115"/>
    </row>
    <row r="108" spans="2:12" s="9" customFormat="1" ht="24.9" customHeight="1">
      <c r="B108" s="111"/>
      <c r="D108" s="112" t="s">
        <v>132</v>
      </c>
      <c r="E108" s="113"/>
      <c r="F108" s="113"/>
      <c r="G108" s="113"/>
      <c r="H108" s="113"/>
      <c r="I108" s="113"/>
      <c r="J108" s="114">
        <f>J248</f>
        <v>0</v>
      </c>
      <c r="L108" s="111"/>
    </row>
    <row r="109" spans="2:12" s="10" customFormat="1" ht="19.95" customHeight="1">
      <c r="B109" s="115"/>
      <c r="D109" s="116" t="s">
        <v>133</v>
      </c>
      <c r="E109" s="117"/>
      <c r="F109" s="117"/>
      <c r="G109" s="117"/>
      <c r="H109" s="117"/>
      <c r="I109" s="117"/>
      <c r="J109" s="118">
        <f>J249</f>
        <v>0</v>
      </c>
      <c r="L109" s="115"/>
    </row>
    <row r="110" spans="2:12" s="10" customFormat="1" ht="19.95" customHeight="1">
      <c r="B110" s="115"/>
      <c r="D110" s="116" t="s">
        <v>134</v>
      </c>
      <c r="E110" s="117"/>
      <c r="F110" s="117"/>
      <c r="G110" s="117"/>
      <c r="H110" s="117"/>
      <c r="I110" s="117"/>
      <c r="J110" s="118">
        <f>J251</f>
        <v>0</v>
      </c>
      <c r="L110" s="115"/>
    </row>
    <row r="111" spans="2:12" s="10" customFormat="1" ht="19.95" customHeight="1">
      <c r="B111" s="115"/>
      <c r="D111" s="116" t="s">
        <v>135</v>
      </c>
      <c r="E111" s="117"/>
      <c r="F111" s="117"/>
      <c r="G111" s="117"/>
      <c r="H111" s="117"/>
      <c r="I111" s="117"/>
      <c r="J111" s="118">
        <f>J253</f>
        <v>0</v>
      </c>
      <c r="L111" s="115"/>
    </row>
    <row r="112" spans="2:12" s="10" customFormat="1" ht="19.95" customHeight="1">
      <c r="B112" s="115"/>
      <c r="D112" s="116" t="s">
        <v>136</v>
      </c>
      <c r="E112" s="117"/>
      <c r="F112" s="117"/>
      <c r="G112" s="117"/>
      <c r="H112" s="117"/>
      <c r="I112" s="117"/>
      <c r="J112" s="118">
        <f>J255</f>
        <v>0</v>
      </c>
      <c r="L112" s="115"/>
    </row>
    <row r="113" spans="1:31" s="2" customFormat="1" ht="21.75" customHeight="1">
      <c r="A113" s="30"/>
      <c r="B113" s="31"/>
      <c r="C113" s="30"/>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31" s="2" customFormat="1" ht="6.9" customHeight="1">
      <c r="A114" s="30"/>
      <c r="B114" s="45"/>
      <c r="C114" s="46"/>
      <c r="D114" s="46"/>
      <c r="E114" s="46"/>
      <c r="F114" s="46"/>
      <c r="G114" s="46"/>
      <c r="H114" s="46"/>
      <c r="I114" s="46"/>
      <c r="J114" s="46"/>
      <c r="K114" s="46"/>
      <c r="L114" s="40"/>
      <c r="S114" s="30"/>
      <c r="T114" s="30"/>
      <c r="U114" s="30"/>
      <c r="V114" s="30"/>
      <c r="W114" s="30"/>
      <c r="X114" s="30"/>
      <c r="Y114" s="30"/>
      <c r="Z114" s="30"/>
      <c r="AA114" s="30"/>
      <c r="AB114" s="30"/>
      <c r="AC114" s="30"/>
      <c r="AD114" s="30"/>
      <c r="AE114" s="30"/>
    </row>
    <row r="118" spans="1:31" s="2" customFormat="1" ht="6.9" customHeight="1">
      <c r="A118" s="30"/>
      <c r="B118" s="47"/>
      <c r="C118" s="48"/>
      <c r="D118" s="48"/>
      <c r="E118" s="48"/>
      <c r="F118" s="48"/>
      <c r="G118" s="48"/>
      <c r="H118" s="48"/>
      <c r="I118" s="48"/>
      <c r="J118" s="48"/>
      <c r="K118" s="48"/>
      <c r="L118" s="40"/>
      <c r="S118" s="30"/>
      <c r="T118" s="30"/>
      <c r="U118" s="30"/>
      <c r="V118" s="30"/>
      <c r="W118" s="30"/>
      <c r="X118" s="30"/>
      <c r="Y118" s="30"/>
      <c r="Z118" s="30"/>
      <c r="AA118" s="30"/>
      <c r="AB118" s="30"/>
      <c r="AC118" s="30"/>
      <c r="AD118" s="30"/>
      <c r="AE118" s="30"/>
    </row>
    <row r="119" spans="1:31" s="2" customFormat="1" ht="24.9" customHeight="1">
      <c r="A119" s="30"/>
      <c r="B119" s="31"/>
      <c r="C119" s="22" t="s">
        <v>137</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31" s="2" customFormat="1" ht="6.9" customHeight="1">
      <c r="A120" s="30"/>
      <c r="B120" s="31"/>
      <c r="C120" s="30"/>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31" s="2" customFormat="1" ht="12" customHeight="1">
      <c r="A121" s="30"/>
      <c r="B121" s="31"/>
      <c r="C121" s="27" t="s">
        <v>14</v>
      </c>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31" s="2" customFormat="1" ht="16.5" customHeight="1">
      <c r="A122" s="30"/>
      <c r="B122" s="31"/>
      <c r="C122" s="30"/>
      <c r="D122" s="30"/>
      <c r="E122" s="545" t="str">
        <f>E7</f>
        <v>III. etapa revitalizace Letního cvičiště Louny</v>
      </c>
      <c r="F122" s="546"/>
      <c r="G122" s="546"/>
      <c r="H122" s="546"/>
      <c r="I122" s="30"/>
      <c r="J122" s="30"/>
      <c r="K122" s="30"/>
      <c r="L122" s="40"/>
      <c r="S122" s="30"/>
      <c r="T122" s="30"/>
      <c r="U122" s="30"/>
      <c r="V122" s="30"/>
      <c r="W122" s="30"/>
      <c r="X122" s="30"/>
      <c r="Y122" s="30"/>
      <c r="Z122" s="30"/>
      <c r="AA122" s="30"/>
      <c r="AB122" s="30"/>
      <c r="AC122" s="30"/>
      <c r="AD122" s="30"/>
      <c r="AE122" s="30"/>
    </row>
    <row r="123" spans="1:31" s="2" customFormat="1" ht="12" customHeight="1">
      <c r="A123" s="30"/>
      <c r="B123" s="31"/>
      <c r="C123" s="27" t="s">
        <v>118</v>
      </c>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31" s="2" customFormat="1" ht="16.5" customHeight="1">
      <c r="A124" s="30"/>
      <c r="B124" s="31"/>
      <c r="C124" s="30"/>
      <c r="D124" s="30"/>
      <c r="E124" s="537" t="str">
        <f>E9</f>
        <v>SO-03 - Víceúčelové hřiště</v>
      </c>
      <c r="F124" s="544"/>
      <c r="G124" s="544"/>
      <c r="H124" s="544"/>
      <c r="I124" s="30"/>
      <c r="J124" s="30"/>
      <c r="K124" s="30"/>
      <c r="L124" s="40"/>
      <c r="S124" s="30"/>
      <c r="T124" s="30"/>
      <c r="U124" s="30"/>
      <c r="V124" s="30"/>
      <c r="W124" s="30"/>
      <c r="X124" s="30"/>
      <c r="Y124" s="30"/>
      <c r="Z124" s="30"/>
      <c r="AA124" s="30"/>
      <c r="AB124" s="30"/>
      <c r="AC124" s="30"/>
      <c r="AD124" s="30"/>
      <c r="AE124" s="30"/>
    </row>
    <row r="125" spans="1:31" s="2" customFormat="1" ht="6.9" customHeight="1">
      <c r="A125" s="30"/>
      <c r="B125" s="31"/>
      <c r="C125" s="30"/>
      <c r="D125" s="30"/>
      <c r="E125" s="30"/>
      <c r="F125" s="30"/>
      <c r="G125" s="30"/>
      <c r="H125" s="30"/>
      <c r="I125" s="30"/>
      <c r="J125" s="30"/>
      <c r="K125" s="30"/>
      <c r="L125" s="40"/>
      <c r="S125" s="30"/>
      <c r="T125" s="30"/>
      <c r="U125" s="30"/>
      <c r="V125" s="30"/>
      <c r="W125" s="30"/>
      <c r="X125" s="30"/>
      <c r="Y125" s="30"/>
      <c r="Z125" s="30"/>
      <c r="AA125" s="30"/>
      <c r="AB125" s="30"/>
      <c r="AC125" s="30"/>
      <c r="AD125" s="30"/>
      <c r="AE125" s="30"/>
    </row>
    <row r="126" spans="1:31" s="2" customFormat="1" ht="12" customHeight="1">
      <c r="A126" s="30"/>
      <c r="B126" s="31"/>
      <c r="C126" s="27" t="s">
        <v>18</v>
      </c>
      <c r="D126" s="30"/>
      <c r="E126" s="30"/>
      <c r="F126" s="25" t="str">
        <f>F12</f>
        <v>Louny</v>
      </c>
      <c r="G126" s="30"/>
      <c r="H126" s="30"/>
      <c r="I126" s="27" t="s">
        <v>20</v>
      </c>
      <c r="J126" s="53">
        <f>IF(J12="","",J12)</f>
        <v>44179</v>
      </c>
      <c r="K126" s="30"/>
      <c r="L126" s="40"/>
      <c r="S126" s="30"/>
      <c r="T126" s="30"/>
      <c r="U126" s="30"/>
      <c r="V126" s="30"/>
      <c r="W126" s="30"/>
      <c r="X126" s="30"/>
      <c r="Y126" s="30"/>
      <c r="Z126" s="30"/>
      <c r="AA126" s="30"/>
      <c r="AB126" s="30"/>
      <c r="AC126" s="30"/>
      <c r="AD126" s="30"/>
      <c r="AE126" s="30"/>
    </row>
    <row r="127" spans="1:31" s="2" customFormat="1" ht="6.9" customHeight="1">
      <c r="A127" s="30"/>
      <c r="B127" s="31"/>
      <c r="C127" s="30"/>
      <c r="D127" s="30"/>
      <c r="E127" s="30"/>
      <c r="F127" s="30"/>
      <c r="G127" s="30"/>
      <c r="H127" s="30"/>
      <c r="I127" s="30"/>
      <c r="J127" s="30"/>
      <c r="K127" s="30"/>
      <c r="L127" s="40"/>
      <c r="S127" s="30"/>
      <c r="T127" s="30"/>
      <c r="U127" s="30"/>
      <c r="V127" s="30"/>
      <c r="W127" s="30"/>
      <c r="X127" s="30"/>
      <c r="Y127" s="30"/>
      <c r="Z127" s="30"/>
      <c r="AA127" s="30"/>
      <c r="AB127" s="30"/>
      <c r="AC127" s="30"/>
      <c r="AD127" s="30"/>
      <c r="AE127" s="30"/>
    </row>
    <row r="128" spans="1:31" s="2" customFormat="1" ht="25.65" customHeight="1">
      <c r="A128" s="30"/>
      <c r="B128" s="31"/>
      <c r="C128" s="27" t="s">
        <v>21</v>
      </c>
      <c r="D128" s="30"/>
      <c r="E128" s="30"/>
      <c r="F128" s="25" t="str">
        <f>E15</f>
        <v>Město Louny</v>
      </c>
      <c r="G128" s="30"/>
      <c r="H128" s="30"/>
      <c r="I128" s="27" t="s">
        <v>27</v>
      </c>
      <c r="J128" s="28" t="str">
        <f>E21</f>
        <v>Sportovní projekty s.r.o.</v>
      </c>
      <c r="K128" s="30"/>
      <c r="L128" s="40"/>
      <c r="S128" s="30"/>
      <c r="T128" s="30"/>
      <c r="U128" s="30"/>
      <c r="V128" s="30"/>
      <c r="W128" s="30"/>
      <c r="X128" s="30"/>
      <c r="Y128" s="30"/>
      <c r="Z128" s="30"/>
      <c r="AA128" s="30"/>
      <c r="AB128" s="30"/>
      <c r="AC128" s="30"/>
      <c r="AD128" s="30"/>
      <c r="AE128" s="30"/>
    </row>
    <row r="129" spans="1:65" s="2" customFormat="1" ht="15.15" customHeight="1">
      <c r="A129" s="30"/>
      <c r="B129" s="31"/>
      <c r="C129" s="27" t="s">
        <v>25</v>
      </c>
      <c r="D129" s="30"/>
      <c r="E129" s="30"/>
      <c r="F129" s="25" t="str">
        <f>IF(E18="","",E18)</f>
        <v xml:space="preserve"> </v>
      </c>
      <c r="G129" s="30"/>
      <c r="H129" s="30"/>
      <c r="I129" s="27" t="s">
        <v>30</v>
      </c>
      <c r="J129" s="28" t="str">
        <f>E24</f>
        <v>F.Pecka</v>
      </c>
      <c r="K129" s="30"/>
      <c r="L129" s="40"/>
      <c r="S129" s="30"/>
      <c r="T129" s="30"/>
      <c r="U129" s="30"/>
      <c r="V129" s="30"/>
      <c r="W129" s="30"/>
      <c r="X129" s="30"/>
      <c r="Y129" s="30"/>
      <c r="Z129" s="30"/>
      <c r="AA129" s="30"/>
      <c r="AB129" s="30"/>
      <c r="AC129" s="30"/>
      <c r="AD129" s="30"/>
      <c r="AE129" s="30"/>
    </row>
    <row r="130" spans="1:65" s="2" customFormat="1" ht="10.35" customHeight="1">
      <c r="A130" s="30"/>
      <c r="B130" s="31"/>
      <c r="C130" s="30"/>
      <c r="D130" s="30"/>
      <c r="E130" s="30"/>
      <c r="F130" s="30"/>
      <c r="G130" s="30"/>
      <c r="H130" s="30"/>
      <c r="I130" s="30"/>
      <c r="J130" s="30"/>
      <c r="K130" s="30"/>
      <c r="L130" s="40"/>
      <c r="S130" s="30"/>
      <c r="T130" s="30"/>
      <c r="U130" s="30"/>
      <c r="V130" s="30"/>
      <c r="W130" s="30"/>
      <c r="X130" s="30"/>
      <c r="Y130" s="30"/>
      <c r="Z130" s="30"/>
      <c r="AA130" s="30"/>
      <c r="AB130" s="30"/>
      <c r="AC130" s="30"/>
      <c r="AD130" s="30"/>
      <c r="AE130" s="30"/>
    </row>
    <row r="131" spans="1:65" s="11" customFormat="1" ht="29.25" customHeight="1">
      <c r="A131" s="119"/>
      <c r="B131" s="120"/>
      <c r="C131" s="121" t="s">
        <v>138</v>
      </c>
      <c r="D131" s="122" t="s">
        <v>58</v>
      </c>
      <c r="E131" s="122" t="s">
        <v>54</v>
      </c>
      <c r="F131" s="122" t="s">
        <v>55</v>
      </c>
      <c r="G131" s="122" t="s">
        <v>139</v>
      </c>
      <c r="H131" s="122" t="s">
        <v>140</v>
      </c>
      <c r="I131" s="122" t="s">
        <v>141</v>
      </c>
      <c r="J131" s="123" t="s">
        <v>122</v>
      </c>
      <c r="K131" s="124" t="s">
        <v>142</v>
      </c>
      <c r="L131" s="125"/>
      <c r="M131" s="60" t="s">
        <v>1</v>
      </c>
      <c r="N131" s="61" t="s">
        <v>37</v>
      </c>
      <c r="O131" s="61" t="s">
        <v>143</v>
      </c>
      <c r="P131" s="61" t="s">
        <v>144</v>
      </c>
      <c r="Q131" s="61" t="s">
        <v>145</v>
      </c>
      <c r="R131" s="61" t="s">
        <v>146</v>
      </c>
      <c r="S131" s="61" t="s">
        <v>147</v>
      </c>
      <c r="T131" s="62" t="s">
        <v>148</v>
      </c>
      <c r="U131" s="119"/>
      <c r="V131" s="119"/>
      <c r="W131" s="119"/>
      <c r="X131" s="119"/>
      <c r="Y131" s="119"/>
      <c r="Z131" s="119"/>
      <c r="AA131" s="119"/>
      <c r="AB131" s="119"/>
      <c r="AC131" s="119"/>
      <c r="AD131" s="119"/>
      <c r="AE131" s="119"/>
    </row>
    <row r="132" spans="1:65" s="2" customFormat="1" ht="22.8" customHeight="1">
      <c r="A132" s="30"/>
      <c r="B132" s="31"/>
      <c r="C132" s="67" t="s">
        <v>149</v>
      </c>
      <c r="D132" s="30"/>
      <c r="E132" s="30"/>
      <c r="F132" s="30"/>
      <c r="G132" s="30"/>
      <c r="H132" s="30"/>
      <c r="I132" s="30"/>
      <c r="J132" s="126">
        <f>BK132</f>
        <v>0</v>
      </c>
      <c r="K132" s="30"/>
      <c r="L132" s="31"/>
      <c r="M132" s="63"/>
      <c r="N132" s="54"/>
      <c r="O132" s="64"/>
      <c r="P132" s="127">
        <f>P133+P204+P248</f>
        <v>592.45070599999997</v>
      </c>
      <c r="Q132" s="64"/>
      <c r="R132" s="127">
        <f>R133+R204+R248</f>
        <v>863.45175834000008</v>
      </c>
      <c r="S132" s="64"/>
      <c r="T132" s="128">
        <f>T133+T204+T248</f>
        <v>0</v>
      </c>
      <c r="U132" s="30"/>
      <c r="V132" s="30"/>
      <c r="W132" s="30"/>
      <c r="X132" s="30"/>
      <c r="Y132" s="30"/>
      <c r="Z132" s="30"/>
      <c r="AA132" s="30"/>
      <c r="AB132" s="30"/>
      <c r="AC132" s="30"/>
      <c r="AD132" s="30"/>
      <c r="AE132" s="30"/>
      <c r="AT132" s="18" t="s">
        <v>72</v>
      </c>
      <c r="AU132" s="18" t="s">
        <v>124</v>
      </c>
      <c r="BK132" s="129">
        <f>BK133+BK204+BK248</f>
        <v>0</v>
      </c>
    </row>
    <row r="133" spans="1:65" s="12" customFormat="1" ht="25.95" customHeight="1">
      <c r="B133" s="130"/>
      <c r="D133" s="131" t="s">
        <v>72</v>
      </c>
      <c r="E133" s="132" t="s">
        <v>150</v>
      </c>
      <c r="F133" s="132" t="s">
        <v>151</v>
      </c>
      <c r="J133" s="133">
        <f>BK133</f>
        <v>0</v>
      </c>
      <c r="L133" s="130"/>
      <c r="M133" s="134"/>
      <c r="N133" s="135"/>
      <c r="O133" s="135"/>
      <c r="P133" s="136">
        <f>P134+P153+P157+P177+P183+P202</f>
        <v>592.45070599999997</v>
      </c>
      <c r="Q133" s="135"/>
      <c r="R133" s="136">
        <f>R134+R153+R157+R177+R183+R202</f>
        <v>863.45175834000008</v>
      </c>
      <c r="S133" s="135"/>
      <c r="T133" s="137">
        <f>T134+T153+T157+T177+T183+T202</f>
        <v>0</v>
      </c>
      <c r="AR133" s="131" t="s">
        <v>81</v>
      </c>
      <c r="AT133" s="138" t="s">
        <v>72</v>
      </c>
      <c r="AU133" s="138" t="s">
        <v>73</v>
      </c>
      <c r="AY133" s="131" t="s">
        <v>152</v>
      </c>
      <c r="BK133" s="139">
        <f>BK134+BK153+BK157+BK177+BK183+BK202</f>
        <v>0</v>
      </c>
    </row>
    <row r="134" spans="1:65" s="12" customFormat="1" ht="22.8" customHeight="1">
      <c r="B134" s="130"/>
      <c r="D134" s="131" t="s">
        <v>72</v>
      </c>
      <c r="E134" s="140" t="s">
        <v>81</v>
      </c>
      <c r="F134" s="140" t="s">
        <v>153</v>
      </c>
      <c r="J134" s="141">
        <f>BK134</f>
        <v>0</v>
      </c>
      <c r="L134" s="130"/>
      <c r="M134" s="134"/>
      <c r="N134" s="135"/>
      <c r="O134" s="135"/>
      <c r="P134" s="136">
        <f>SUM(P135:P152)</f>
        <v>112.522578</v>
      </c>
      <c r="Q134" s="135"/>
      <c r="R134" s="136">
        <f>SUM(R135:R152)</f>
        <v>0</v>
      </c>
      <c r="S134" s="135"/>
      <c r="T134" s="137">
        <f>SUM(T135:T152)</f>
        <v>0</v>
      </c>
      <c r="AR134" s="131" t="s">
        <v>81</v>
      </c>
      <c r="AT134" s="138" t="s">
        <v>72</v>
      </c>
      <c r="AU134" s="138" t="s">
        <v>81</v>
      </c>
      <c r="AY134" s="131" t="s">
        <v>152</v>
      </c>
      <c r="BK134" s="139">
        <f>SUM(BK135:BK152)</f>
        <v>0</v>
      </c>
    </row>
    <row r="135" spans="1:65" s="2" customFormat="1" ht="24.15" customHeight="1">
      <c r="A135" s="30"/>
      <c r="B135" s="142"/>
      <c r="C135" s="143" t="s">
        <v>81</v>
      </c>
      <c r="D135" s="143" t="s">
        <v>154</v>
      </c>
      <c r="E135" s="144" t="s">
        <v>692</v>
      </c>
      <c r="F135" s="145" t="s">
        <v>693</v>
      </c>
      <c r="G135" s="146" t="s">
        <v>178</v>
      </c>
      <c r="H135" s="147">
        <v>10.8</v>
      </c>
      <c r="I135" s="148"/>
      <c r="J135" s="148">
        <f>ROUND(I135*H135,2)</f>
        <v>0</v>
      </c>
      <c r="K135" s="149"/>
      <c r="L135" s="31"/>
      <c r="M135" s="150" t="s">
        <v>1</v>
      </c>
      <c r="N135" s="151" t="s">
        <v>38</v>
      </c>
      <c r="O135" s="152">
        <v>2.2599999999999998</v>
      </c>
      <c r="P135" s="152">
        <f>O135*H135</f>
        <v>24.407999999999998</v>
      </c>
      <c r="Q135" s="152">
        <v>0</v>
      </c>
      <c r="R135" s="152">
        <f>Q135*H135</f>
        <v>0</v>
      </c>
      <c r="S135" s="152">
        <v>0</v>
      </c>
      <c r="T135" s="153">
        <f>S135*H135</f>
        <v>0</v>
      </c>
      <c r="U135" s="30"/>
      <c r="V135" s="30"/>
      <c r="W135" s="30"/>
      <c r="X135" s="30"/>
      <c r="Y135" s="30"/>
      <c r="Z135" s="30"/>
      <c r="AA135" s="30"/>
      <c r="AB135" s="30"/>
      <c r="AC135" s="30"/>
      <c r="AD135" s="30"/>
      <c r="AE135" s="30"/>
      <c r="AR135" s="154" t="s">
        <v>158</v>
      </c>
      <c r="AT135" s="154" t="s">
        <v>154</v>
      </c>
      <c r="AU135" s="154" t="s">
        <v>83</v>
      </c>
      <c r="AY135" s="18" t="s">
        <v>152</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158</v>
      </c>
      <c r="BM135" s="154" t="s">
        <v>694</v>
      </c>
    </row>
    <row r="136" spans="1:65" s="13" customFormat="1">
      <c r="B136" s="156"/>
      <c r="D136" s="157" t="s">
        <v>160</v>
      </c>
      <c r="E136" s="158" t="s">
        <v>1</v>
      </c>
      <c r="F136" s="159" t="s">
        <v>695</v>
      </c>
      <c r="H136" s="160">
        <v>7.56</v>
      </c>
      <c r="L136" s="156"/>
      <c r="M136" s="161"/>
      <c r="N136" s="162"/>
      <c r="O136" s="162"/>
      <c r="P136" s="162"/>
      <c r="Q136" s="162"/>
      <c r="R136" s="162"/>
      <c r="S136" s="162"/>
      <c r="T136" s="163"/>
      <c r="AT136" s="158" t="s">
        <v>160</v>
      </c>
      <c r="AU136" s="158" t="s">
        <v>83</v>
      </c>
      <c r="AV136" s="13" t="s">
        <v>83</v>
      </c>
      <c r="AW136" s="13" t="s">
        <v>29</v>
      </c>
      <c r="AX136" s="13" t="s">
        <v>73</v>
      </c>
      <c r="AY136" s="158" t="s">
        <v>152</v>
      </c>
    </row>
    <row r="137" spans="1:65" s="13" customFormat="1">
      <c r="B137" s="156"/>
      <c r="D137" s="157" t="s">
        <v>160</v>
      </c>
      <c r="E137" s="158" t="s">
        <v>1</v>
      </c>
      <c r="F137" s="159" t="s">
        <v>696</v>
      </c>
      <c r="H137" s="160">
        <v>3.24</v>
      </c>
      <c r="L137" s="156"/>
      <c r="M137" s="161"/>
      <c r="N137" s="162"/>
      <c r="O137" s="162"/>
      <c r="P137" s="162"/>
      <c r="Q137" s="162"/>
      <c r="R137" s="162"/>
      <c r="S137" s="162"/>
      <c r="T137" s="163"/>
      <c r="AT137" s="158" t="s">
        <v>160</v>
      </c>
      <c r="AU137" s="158" t="s">
        <v>83</v>
      </c>
      <c r="AV137" s="13" t="s">
        <v>83</v>
      </c>
      <c r="AW137" s="13" t="s">
        <v>29</v>
      </c>
      <c r="AX137" s="13" t="s">
        <v>73</v>
      </c>
      <c r="AY137" s="158" t="s">
        <v>152</v>
      </c>
    </row>
    <row r="138" spans="1:65" s="16" customFormat="1">
      <c r="B138" s="177"/>
      <c r="D138" s="157" t="s">
        <v>160</v>
      </c>
      <c r="E138" s="178" t="s">
        <v>1</v>
      </c>
      <c r="F138" s="179" t="s">
        <v>203</v>
      </c>
      <c r="H138" s="180">
        <v>10.8</v>
      </c>
      <c r="L138" s="177"/>
      <c r="M138" s="181"/>
      <c r="N138" s="182"/>
      <c r="O138" s="182"/>
      <c r="P138" s="182"/>
      <c r="Q138" s="182"/>
      <c r="R138" s="182"/>
      <c r="S138" s="182"/>
      <c r="T138" s="183"/>
      <c r="AT138" s="178" t="s">
        <v>160</v>
      </c>
      <c r="AU138" s="178" t="s">
        <v>83</v>
      </c>
      <c r="AV138" s="16" t="s">
        <v>158</v>
      </c>
      <c r="AW138" s="16" t="s">
        <v>29</v>
      </c>
      <c r="AX138" s="16" t="s">
        <v>81</v>
      </c>
      <c r="AY138" s="178" t="s">
        <v>152</v>
      </c>
    </row>
    <row r="139" spans="1:65" s="2" customFormat="1" ht="24.15" customHeight="1">
      <c r="A139" s="30"/>
      <c r="B139" s="142"/>
      <c r="C139" s="143" t="s">
        <v>83</v>
      </c>
      <c r="D139" s="143" t="s">
        <v>154</v>
      </c>
      <c r="E139" s="144" t="s">
        <v>409</v>
      </c>
      <c r="F139" s="145" t="s">
        <v>410</v>
      </c>
      <c r="G139" s="146" t="s">
        <v>178</v>
      </c>
      <c r="H139" s="147">
        <v>9.173</v>
      </c>
      <c r="I139" s="148"/>
      <c r="J139" s="148">
        <f>ROUND(I139*H139,2)</f>
        <v>0</v>
      </c>
      <c r="K139" s="149"/>
      <c r="L139" s="31"/>
      <c r="M139" s="150" t="s">
        <v>1</v>
      </c>
      <c r="N139" s="151" t="s">
        <v>38</v>
      </c>
      <c r="O139" s="152">
        <v>7.133</v>
      </c>
      <c r="P139" s="152">
        <f>O139*H139</f>
        <v>65.431009000000003</v>
      </c>
      <c r="Q139" s="152">
        <v>0</v>
      </c>
      <c r="R139" s="152">
        <f>Q139*H139</f>
        <v>0</v>
      </c>
      <c r="S139" s="152">
        <v>0</v>
      </c>
      <c r="T139" s="153">
        <f>S139*H139</f>
        <v>0</v>
      </c>
      <c r="U139" s="30"/>
      <c r="V139" s="30"/>
      <c r="W139" s="30"/>
      <c r="X139" s="30"/>
      <c r="Y139" s="30"/>
      <c r="Z139" s="30"/>
      <c r="AA139" s="30"/>
      <c r="AB139" s="30"/>
      <c r="AC139" s="30"/>
      <c r="AD139" s="30"/>
      <c r="AE139" s="30"/>
      <c r="AR139" s="154" t="s">
        <v>158</v>
      </c>
      <c r="AT139" s="154" t="s">
        <v>154</v>
      </c>
      <c r="AU139" s="154" t="s">
        <v>83</v>
      </c>
      <c r="AY139" s="18" t="s">
        <v>152</v>
      </c>
      <c r="BE139" s="155">
        <f>IF(N139="základní",J139,0)</f>
        <v>0</v>
      </c>
      <c r="BF139" s="155">
        <f>IF(N139="snížená",J139,0)</f>
        <v>0</v>
      </c>
      <c r="BG139" s="155">
        <f>IF(N139="zákl. přenesená",J139,0)</f>
        <v>0</v>
      </c>
      <c r="BH139" s="155">
        <f>IF(N139="sníž. přenesená",J139,0)</f>
        <v>0</v>
      </c>
      <c r="BI139" s="155">
        <f>IF(N139="nulová",J139,0)</f>
        <v>0</v>
      </c>
      <c r="BJ139" s="18" t="s">
        <v>81</v>
      </c>
      <c r="BK139" s="155">
        <f>ROUND(I139*H139,2)</f>
        <v>0</v>
      </c>
      <c r="BL139" s="18" t="s">
        <v>158</v>
      </c>
      <c r="BM139" s="154" t="s">
        <v>697</v>
      </c>
    </row>
    <row r="140" spans="1:65" s="14" customFormat="1">
      <c r="B140" s="164"/>
      <c r="D140" s="157" t="s">
        <v>160</v>
      </c>
      <c r="E140" s="165" t="s">
        <v>1</v>
      </c>
      <c r="F140" s="166" t="s">
        <v>698</v>
      </c>
      <c r="H140" s="165" t="s">
        <v>1</v>
      </c>
      <c r="L140" s="164"/>
      <c r="M140" s="167"/>
      <c r="N140" s="168"/>
      <c r="O140" s="168"/>
      <c r="P140" s="168"/>
      <c r="Q140" s="168"/>
      <c r="R140" s="168"/>
      <c r="S140" s="168"/>
      <c r="T140" s="169"/>
      <c r="AT140" s="165" t="s">
        <v>160</v>
      </c>
      <c r="AU140" s="165" t="s">
        <v>83</v>
      </c>
      <c r="AV140" s="14" t="s">
        <v>81</v>
      </c>
      <c r="AW140" s="14" t="s">
        <v>29</v>
      </c>
      <c r="AX140" s="14" t="s">
        <v>73</v>
      </c>
      <c r="AY140" s="165" t="s">
        <v>152</v>
      </c>
    </row>
    <row r="141" spans="1:65" s="13" customFormat="1">
      <c r="B141" s="156"/>
      <c r="D141" s="157" t="s">
        <v>160</v>
      </c>
      <c r="E141" s="158" t="s">
        <v>1</v>
      </c>
      <c r="F141" s="159" t="s">
        <v>699</v>
      </c>
      <c r="H141" s="160">
        <v>9.173</v>
      </c>
      <c r="L141" s="156"/>
      <c r="M141" s="161"/>
      <c r="N141" s="162"/>
      <c r="O141" s="162"/>
      <c r="P141" s="162"/>
      <c r="Q141" s="162"/>
      <c r="R141" s="162"/>
      <c r="S141" s="162"/>
      <c r="T141" s="163"/>
      <c r="AT141" s="158" t="s">
        <v>160</v>
      </c>
      <c r="AU141" s="158" t="s">
        <v>83</v>
      </c>
      <c r="AV141" s="13" t="s">
        <v>83</v>
      </c>
      <c r="AW141" s="13" t="s">
        <v>29</v>
      </c>
      <c r="AX141" s="13" t="s">
        <v>81</v>
      </c>
      <c r="AY141" s="158" t="s">
        <v>152</v>
      </c>
    </row>
    <row r="142" spans="1:65" s="2" customFormat="1" ht="24.15" customHeight="1">
      <c r="A142" s="30"/>
      <c r="B142" s="142"/>
      <c r="C142" s="143" t="s">
        <v>166</v>
      </c>
      <c r="D142" s="143" t="s">
        <v>154</v>
      </c>
      <c r="E142" s="144" t="s">
        <v>210</v>
      </c>
      <c r="F142" s="145" t="s">
        <v>211</v>
      </c>
      <c r="G142" s="146" t="s">
        <v>178</v>
      </c>
      <c r="H142" s="147">
        <v>19.972999999999999</v>
      </c>
      <c r="I142" s="148"/>
      <c r="J142" s="148">
        <f>ROUND(I142*H142,2)</f>
        <v>0</v>
      </c>
      <c r="K142" s="149"/>
      <c r="L142" s="31"/>
      <c r="M142" s="150" t="s">
        <v>1</v>
      </c>
      <c r="N142" s="151" t="s">
        <v>38</v>
      </c>
      <c r="O142" s="152">
        <v>4.3999999999999997E-2</v>
      </c>
      <c r="P142" s="152">
        <f>O142*H142</f>
        <v>0.87881199999999993</v>
      </c>
      <c r="Q142" s="152">
        <v>0</v>
      </c>
      <c r="R142" s="152">
        <f>Q142*H142</f>
        <v>0</v>
      </c>
      <c r="S142" s="152">
        <v>0</v>
      </c>
      <c r="T142" s="153">
        <f>S142*H142</f>
        <v>0</v>
      </c>
      <c r="U142" s="30"/>
      <c r="V142" s="30"/>
      <c r="W142" s="30"/>
      <c r="X142" s="30"/>
      <c r="Y142" s="30"/>
      <c r="Z142" s="30"/>
      <c r="AA142" s="30"/>
      <c r="AB142" s="30"/>
      <c r="AC142" s="30"/>
      <c r="AD142" s="30"/>
      <c r="AE142" s="30"/>
      <c r="AR142" s="154" t="s">
        <v>158</v>
      </c>
      <c r="AT142" s="154" t="s">
        <v>154</v>
      </c>
      <c r="AU142" s="154" t="s">
        <v>83</v>
      </c>
      <c r="AY142" s="18" t="s">
        <v>152</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158</v>
      </c>
      <c r="BM142" s="154" t="s">
        <v>700</v>
      </c>
    </row>
    <row r="143" spans="1:65" s="13" customFormat="1">
      <c r="B143" s="156"/>
      <c r="D143" s="157" t="s">
        <v>160</v>
      </c>
      <c r="E143" s="158" t="s">
        <v>1</v>
      </c>
      <c r="F143" s="159" t="s">
        <v>701</v>
      </c>
      <c r="H143" s="160">
        <v>9.173</v>
      </c>
      <c r="L143" s="156"/>
      <c r="M143" s="161"/>
      <c r="N143" s="162"/>
      <c r="O143" s="162"/>
      <c r="P143" s="162"/>
      <c r="Q143" s="162"/>
      <c r="R143" s="162"/>
      <c r="S143" s="162"/>
      <c r="T143" s="163"/>
      <c r="AT143" s="158" t="s">
        <v>160</v>
      </c>
      <c r="AU143" s="158" t="s">
        <v>83</v>
      </c>
      <c r="AV143" s="13" t="s">
        <v>83</v>
      </c>
      <c r="AW143" s="13" t="s">
        <v>29</v>
      </c>
      <c r="AX143" s="13" t="s">
        <v>73</v>
      </c>
      <c r="AY143" s="158" t="s">
        <v>152</v>
      </c>
    </row>
    <row r="144" spans="1:65" s="13" customFormat="1">
      <c r="B144" s="156"/>
      <c r="D144" s="157" t="s">
        <v>160</v>
      </c>
      <c r="E144" s="158" t="s">
        <v>1</v>
      </c>
      <c r="F144" s="159" t="s">
        <v>702</v>
      </c>
      <c r="H144" s="160">
        <v>10.8</v>
      </c>
      <c r="L144" s="156"/>
      <c r="M144" s="161"/>
      <c r="N144" s="162"/>
      <c r="O144" s="162"/>
      <c r="P144" s="162"/>
      <c r="Q144" s="162"/>
      <c r="R144" s="162"/>
      <c r="S144" s="162"/>
      <c r="T144" s="163"/>
      <c r="AT144" s="158" t="s">
        <v>160</v>
      </c>
      <c r="AU144" s="158" t="s">
        <v>83</v>
      </c>
      <c r="AV144" s="13" t="s">
        <v>83</v>
      </c>
      <c r="AW144" s="13" t="s">
        <v>29</v>
      </c>
      <c r="AX144" s="13" t="s">
        <v>73</v>
      </c>
      <c r="AY144" s="158" t="s">
        <v>152</v>
      </c>
    </row>
    <row r="145" spans="1:65" s="16" customFormat="1">
      <c r="B145" s="177"/>
      <c r="D145" s="157" t="s">
        <v>160</v>
      </c>
      <c r="E145" s="178" t="s">
        <v>1</v>
      </c>
      <c r="F145" s="179" t="s">
        <v>203</v>
      </c>
      <c r="H145" s="180">
        <v>19.972999999999999</v>
      </c>
      <c r="L145" s="177"/>
      <c r="M145" s="181"/>
      <c r="N145" s="182"/>
      <c r="O145" s="182"/>
      <c r="P145" s="182"/>
      <c r="Q145" s="182"/>
      <c r="R145" s="182"/>
      <c r="S145" s="182"/>
      <c r="T145" s="183"/>
      <c r="AT145" s="178" t="s">
        <v>160</v>
      </c>
      <c r="AU145" s="178" t="s">
        <v>83</v>
      </c>
      <c r="AV145" s="16" t="s">
        <v>158</v>
      </c>
      <c r="AW145" s="16" t="s">
        <v>29</v>
      </c>
      <c r="AX145" s="16" t="s">
        <v>81</v>
      </c>
      <c r="AY145" s="178" t="s">
        <v>152</v>
      </c>
    </row>
    <row r="146" spans="1:65" s="2" customFormat="1" ht="14.4" customHeight="1">
      <c r="A146" s="30"/>
      <c r="B146" s="142"/>
      <c r="C146" s="143" t="s">
        <v>158</v>
      </c>
      <c r="D146" s="143" t="s">
        <v>154</v>
      </c>
      <c r="E146" s="144" t="s">
        <v>216</v>
      </c>
      <c r="F146" s="145" t="s">
        <v>217</v>
      </c>
      <c r="G146" s="146" t="s">
        <v>178</v>
      </c>
      <c r="H146" s="147">
        <v>19.972999999999999</v>
      </c>
      <c r="I146" s="148"/>
      <c r="J146" s="148">
        <f>ROUND(I146*H146,2)</f>
        <v>0</v>
      </c>
      <c r="K146" s="149"/>
      <c r="L146" s="31"/>
      <c r="M146" s="150" t="s">
        <v>1</v>
      </c>
      <c r="N146" s="151" t="s">
        <v>38</v>
      </c>
      <c r="O146" s="152">
        <v>8.9999999999999993E-3</v>
      </c>
      <c r="P146" s="152">
        <f>O146*H146</f>
        <v>0.17975699999999997</v>
      </c>
      <c r="Q146" s="152">
        <v>0</v>
      </c>
      <c r="R146" s="152">
        <f>Q146*H146</f>
        <v>0</v>
      </c>
      <c r="S146" s="152">
        <v>0</v>
      </c>
      <c r="T146" s="153">
        <f>S146*H146</f>
        <v>0</v>
      </c>
      <c r="U146" s="30"/>
      <c r="V146" s="30"/>
      <c r="W146" s="30"/>
      <c r="X146" s="30"/>
      <c r="Y146" s="30"/>
      <c r="Z146" s="30"/>
      <c r="AA146" s="30"/>
      <c r="AB146" s="30"/>
      <c r="AC146" s="30"/>
      <c r="AD146" s="30"/>
      <c r="AE146" s="30"/>
      <c r="AR146" s="154" t="s">
        <v>158</v>
      </c>
      <c r="AT146" s="154" t="s">
        <v>154</v>
      </c>
      <c r="AU146" s="154" t="s">
        <v>83</v>
      </c>
      <c r="AY146" s="18" t="s">
        <v>152</v>
      </c>
      <c r="BE146" s="155">
        <f>IF(N146="základní",J146,0)</f>
        <v>0</v>
      </c>
      <c r="BF146" s="155">
        <f>IF(N146="snížená",J146,0)</f>
        <v>0</v>
      </c>
      <c r="BG146" s="155">
        <f>IF(N146="zákl. přenesená",J146,0)</f>
        <v>0</v>
      </c>
      <c r="BH146" s="155">
        <f>IF(N146="sníž. přenesená",J146,0)</f>
        <v>0</v>
      </c>
      <c r="BI146" s="155">
        <f>IF(N146="nulová",J146,0)</f>
        <v>0</v>
      </c>
      <c r="BJ146" s="18" t="s">
        <v>81</v>
      </c>
      <c r="BK146" s="155">
        <f>ROUND(I146*H146,2)</f>
        <v>0</v>
      </c>
      <c r="BL146" s="18" t="s">
        <v>158</v>
      </c>
      <c r="BM146" s="154" t="s">
        <v>703</v>
      </c>
    </row>
    <row r="147" spans="1:65" s="13" customFormat="1">
      <c r="B147" s="156"/>
      <c r="D147" s="157" t="s">
        <v>160</v>
      </c>
      <c r="E147" s="158" t="s">
        <v>1</v>
      </c>
      <c r="F147" s="159" t="s">
        <v>704</v>
      </c>
      <c r="H147" s="160">
        <v>9.173</v>
      </c>
      <c r="L147" s="156"/>
      <c r="M147" s="161"/>
      <c r="N147" s="162"/>
      <c r="O147" s="162"/>
      <c r="P147" s="162"/>
      <c r="Q147" s="162"/>
      <c r="R147" s="162"/>
      <c r="S147" s="162"/>
      <c r="T147" s="163"/>
      <c r="AT147" s="158" t="s">
        <v>160</v>
      </c>
      <c r="AU147" s="158" t="s">
        <v>83</v>
      </c>
      <c r="AV147" s="13" t="s">
        <v>83</v>
      </c>
      <c r="AW147" s="13" t="s">
        <v>29</v>
      </c>
      <c r="AX147" s="13" t="s">
        <v>73</v>
      </c>
      <c r="AY147" s="158" t="s">
        <v>152</v>
      </c>
    </row>
    <row r="148" spans="1:65" s="13" customFormat="1">
      <c r="B148" s="156"/>
      <c r="D148" s="157" t="s">
        <v>160</v>
      </c>
      <c r="E148" s="158" t="s">
        <v>1</v>
      </c>
      <c r="F148" s="159" t="s">
        <v>702</v>
      </c>
      <c r="H148" s="160">
        <v>10.8</v>
      </c>
      <c r="L148" s="156"/>
      <c r="M148" s="161"/>
      <c r="N148" s="162"/>
      <c r="O148" s="162"/>
      <c r="P148" s="162"/>
      <c r="Q148" s="162"/>
      <c r="R148" s="162"/>
      <c r="S148" s="162"/>
      <c r="T148" s="163"/>
      <c r="AT148" s="158" t="s">
        <v>160</v>
      </c>
      <c r="AU148" s="158" t="s">
        <v>83</v>
      </c>
      <c r="AV148" s="13" t="s">
        <v>83</v>
      </c>
      <c r="AW148" s="13" t="s">
        <v>29</v>
      </c>
      <c r="AX148" s="13" t="s">
        <v>73</v>
      </c>
      <c r="AY148" s="158" t="s">
        <v>152</v>
      </c>
    </row>
    <row r="149" spans="1:65" s="16" customFormat="1">
      <c r="B149" s="177"/>
      <c r="D149" s="157" t="s">
        <v>160</v>
      </c>
      <c r="E149" s="178" t="s">
        <v>1</v>
      </c>
      <c r="F149" s="179" t="s">
        <v>203</v>
      </c>
      <c r="H149" s="180">
        <v>19.972999999999999</v>
      </c>
      <c r="L149" s="177"/>
      <c r="M149" s="181"/>
      <c r="N149" s="182"/>
      <c r="O149" s="182"/>
      <c r="P149" s="182"/>
      <c r="Q149" s="182"/>
      <c r="R149" s="182"/>
      <c r="S149" s="182"/>
      <c r="T149" s="183"/>
      <c r="AT149" s="178" t="s">
        <v>160</v>
      </c>
      <c r="AU149" s="178" t="s">
        <v>83</v>
      </c>
      <c r="AV149" s="16" t="s">
        <v>158</v>
      </c>
      <c r="AW149" s="16" t="s">
        <v>29</v>
      </c>
      <c r="AX149" s="16" t="s">
        <v>81</v>
      </c>
      <c r="AY149" s="178" t="s">
        <v>152</v>
      </c>
    </row>
    <row r="150" spans="1:65" s="2" customFormat="1" ht="37.799999999999997" customHeight="1">
      <c r="A150" s="30"/>
      <c r="B150" s="142"/>
      <c r="C150" s="143" t="s">
        <v>175</v>
      </c>
      <c r="D150" s="143" t="s">
        <v>154</v>
      </c>
      <c r="E150" s="144" t="s">
        <v>455</v>
      </c>
      <c r="F150" s="145" t="s">
        <v>705</v>
      </c>
      <c r="G150" s="146" t="s">
        <v>157</v>
      </c>
      <c r="H150" s="147">
        <v>865</v>
      </c>
      <c r="I150" s="148"/>
      <c r="J150" s="148">
        <f>ROUND(I150*H150,2)</f>
        <v>0</v>
      </c>
      <c r="K150" s="149"/>
      <c r="L150" s="31"/>
      <c r="M150" s="150" t="s">
        <v>1</v>
      </c>
      <c r="N150" s="151" t="s">
        <v>38</v>
      </c>
      <c r="O150" s="152">
        <v>2.5000000000000001E-2</v>
      </c>
      <c r="P150" s="152">
        <f>O150*H150</f>
        <v>21.625</v>
      </c>
      <c r="Q150" s="152">
        <v>0</v>
      </c>
      <c r="R150" s="152">
        <f>Q150*H150</f>
        <v>0</v>
      </c>
      <c r="S150" s="152">
        <v>0</v>
      </c>
      <c r="T150" s="153">
        <f>S150*H150</f>
        <v>0</v>
      </c>
      <c r="U150" s="30"/>
      <c r="V150" s="30"/>
      <c r="W150" s="30"/>
      <c r="X150" s="30"/>
      <c r="Y150" s="30"/>
      <c r="Z150" s="30"/>
      <c r="AA150" s="30"/>
      <c r="AB150" s="30"/>
      <c r="AC150" s="30"/>
      <c r="AD150" s="30"/>
      <c r="AE150" s="30"/>
      <c r="AR150" s="154" t="s">
        <v>158</v>
      </c>
      <c r="AT150" s="154" t="s">
        <v>154</v>
      </c>
      <c r="AU150" s="154" t="s">
        <v>83</v>
      </c>
      <c r="AY150" s="18" t="s">
        <v>152</v>
      </c>
      <c r="BE150" s="155">
        <f>IF(N150="základní",J150,0)</f>
        <v>0</v>
      </c>
      <c r="BF150" s="155">
        <f>IF(N150="snížená",J150,0)</f>
        <v>0</v>
      </c>
      <c r="BG150" s="155">
        <f>IF(N150="zákl. přenesená",J150,0)</f>
        <v>0</v>
      </c>
      <c r="BH150" s="155">
        <f>IF(N150="sníž. přenesená",J150,0)</f>
        <v>0</v>
      </c>
      <c r="BI150" s="155">
        <f>IF(N150="nulová",J150,0)</f>
        <v>0</v>
      </c>
      <c r="BJ150" s="18" t="s">
        <v>81</v>
      </c>
      <c r="BK150" s="155">
        <f>ROUND(I150*H150,2)</f>
        <v>0</v>
      </c>
      <c r="BL150" s="18" t="s">
        <v>158</v>
      </c>
      <c r="BM150" s="154" t="s">
        <v>706</v>
      </c>
    </row>
    <row r="151" spans="1:65" s="13" customFormat="1">
      <c r="B151" s="156"/>
      <c r="D151" s="157" t="s">
        <v>160</v>
      </c>
      <c r="E151" s="158" t="s">
        <v>1</v>
      </c>
      <c r="F151" s="159" t="s">
        <v>707</v>
      </c>
      <c r="H151" s="160">
        <v>865</v>
      </c>
      <c r="L151" s="156"/>
      <c r="M151" s="161"/>
      <c r="N151" s="162"/>
      <c r="O151" s="162"/>
      <c r="P151" s="162"/>
      <c r="Q151" s="162"/>
      <c r="R151" s="162"/>
      <c r="S151" s="162"/>
      <c r="T151" s="163"/>
      <c r="AT151" s="158" t="s">
        <v>160</v>
      </c>
      <c r="AU151" s="158" t="s">
        <v>83</v>
      </c>
      <c r="AV151" s="13" t="s">
        <v>83</v>
      </c>
      <c r="AW151" s="13" t="s">
        <v>29</v>
      </c>
      <c r="AX151" s="13" t="s">
        <v>73</v>
      </c>
      <c r="AY151" s="158" t="s">
        <v>152</v>
      </c>
    </row>
    <row r="152" spans="1:65" s="16" customFormat="1">
      <c r="B152" s="177"/>
      <c r="D152" s="157" t="s">
        <v>160</v>
      </c>
      <c r="E152" s="178" t="s">
        <v>1</v>
      </c>
      <c r="F152" s="179" t="s">
        <v>203</v>
      </c>
      <c r="H152" s="180">
        <v>865</v>
      </c>
      <c r="L152" s="177"/>
      <c r="M152" s="181"/>
      <c r="N152" s="182"/>
      <c r="O152" s="182"/>
      <c r="P152" s="182"/>
      <c r="Q152" s="182"/>
      <c r="R152" s="182"/>
      <c r="S152" s="182"/>
      <c r="T152" s="183"/>
      <c r="AT152" s="178" t="s">
        <v>160</v>
      </c>
      <c r="AU152" s="178" t="s">
        <v>83</v>
      </c>
      <c r="AV152" s="16" t="s">
        <v>158</v>
      </c>
      <c r="AW152" s="16" t="s">
        <v>29</v>
      </c>
      <c r="AX152" s="16" t="s">
        <v>81</v>
      </c>
      <c r="AY152" s="178" t="s">
        <v>152</v>
      </c>
    </row>
    <row r="153" spans="1:65" s="12" customFormat="1" ht="22.8" customHeight="1">
      <c r="B153" s="130"/>
      <c r="D153" s="131" t="s">
        <v>72</v>
      </c>
      <c r="E153" s="140" t="s">
        <v>83</v>
      </c>
      <c r="F153" s="140" t="s">
        <v>464</v>
      </c>
      <c r="J153" s="141">
        <f>BK153</f>
        <v>0</v>
      </c>
      <c r="L153" s="130"/>
      <c r="M153" s="134"/>
      <c r="N153" s="135"/>
      <c r="O153" s="135"/>
      <c r="P153" s="136">
        <f>SUM(P154:P156)</f>
        <v>4.8740639999999997</v>
      </c>
      <c r="Q153" s="135"/>
      <c r="R153" s="136">
        <f>SUM(R154:R156)</f>
        <v>20.47515834</v>
      </c>
      <c r="S153" s="135"/>
      <c r="T153" s="137">
        <f>SUM(T154:T156)</f>
        <v>0</v>
      </c>
      <c r="AR153" s="131" t="s">
        <v>81</v>
      </c>
      <c r="AT153" s="138" t="s">
        <v>72</v>
      </c>
      <c r="AU153" s="138" t="s">
        <v>81</v>
      </c>
      <c r="AY153" s="131" t="s">
        <v>152</v>
      </c>
      <c r="BK153" s="139">
        <f>SUM(BK154:BK156)</f>
        <v>0</v>
      </c>
    </row>
    <row r="154" spans="1:65" s="2" customFormat="1" ht="14.4" customHeight="1">
      <c r="A154" s="30"/>
      <c r="B154" s="142"/>
      <c r="C154" s="143" t="s">
        <v>204</v>
      </c>
      <c r="D154" s="143" t="s">
        <v>154</v>
      </c>
      <c r="E154" s="144" t="s">
        <v>478</v>
      </c>
      <c r="F154" s="145" t="s">
        <v>479</v>
      </c>
      <c r="G154" s="146" t="s">
        <v>178</v>
      </c>
      <c r="H154" s="147">
        <v>8.3460000000000001</v>
      </c>
      <c r="I154" s="148"/>
      <c r="J154" s="148">
        <f>ROUND(I154*H154,2)</f>
        <v>0</v>
      </c>
      <c r="K154" s="149"/>
      <c r="L154" s="31"/>
      <c r="M154" s="150" t="s">
        <v>1</v>
      </c>
      <c r="N154" s="151" t="s">
        <v>38</v>
      </c>
      <c r="O154" s="152">
        <v>0.58399999999999996</v>
      </c>
      <c r="P154" s="152">
        <f>O154*H154</f>
        <v>4.8740639999999997</v>
      </c>
      <c r="Q154" s="152">
        <v>2.45329</v>
      </c>
      <c r="R154" s="152">
        <f>Q154*H154</f>
        <v>20.47515834</v>
      </c>
      <c r="S154" s="152">
        <v>0</v>
      </c>
      <c r="T154" s="153">
        <f>S154*H154</f>
        <v>0</v>
      </c>
      <c r="U154" s="30"/>
      <c r="V154" s="30"/>
      <c r="W154" s="30"/>
      <c r="X154" s="30"/>
      <c r="Y154" s="30"/>
      <c r="Z154" s="30"/>
      <c r="AA154" s="30"/>
      <c r="AB154" s="30"/>
      <c r="AC154" s="30"/>
      <c r="AD154" s="30"/>
      <c r="AE154" s="30"/>
      <c r="AR154" s="154" t="s">
        <v>158</v>
      </c>
      <c r="AT154" s="154" t="s">
        <v>154</v>
      </c>
      <c r="AU154" s="154" t="s">
        <v>83</v>
      </c>
      <c r="AY154" s="18" t="s">
        <v>152</v>
      </c>
      <c r="BE154" s="155">
        <f>IF(N154="základní",J154,0)</f>
        <v>0</v>
      </c>
      <c r="BF154" s="155">
        <f>IF(N154="snížená",J154,0)</f>
        <v>0</v>
      </c>
      <c r="BG154" s="155">
        <f>IF(N154="zákl. přenesená",J154,0)</f>
        <v>0</v>
      </c>
      <c r="BH154" s="155">
        <f>IF(N154="sníž. přenesená",J154,0)</f>
        <v>0</v>
      </c>
      <c r="BI154" s="155">
        <f>IF(N154="nulová",J154,0)</f>
        <v>0</v>
      </c>
      <c r="BJ154" s="18" t="s">
        <v>81</v>
      </c>
      <c r="BK154" s="155">
        <f>ROUND(I154*H154,2)</f>
        <v>0</v>
      </c>
      <c r="BL154" s="18" t="s">
        <v>158</v>
      </c>
      <c r="BM154" s="154" t="s">
        <v>708</v>
      </c>
    </row>
    <row r="155" spans="1:65" s="14" customFormat="1">
      <c r="B155" s="164"/>
      <c r="D155" s="157" t="s">
        <v>160</v>
      </c>
      <c r="E155" s="165" t="s">
        <v>1</v>
      </c>
      <c r="F155" s="166" t="s">
        <v>709</v>
      </c>
      <c r="H155" s="165" t="s">
        <v>1</v>
      </c>
      <c r="L155" s="164"/>
      <c r="M155" s="167"/>
      <c r="N155" s="168"/>
      <c r="O155" s="168"/>
      <c r="P155" s="168"/>
      <c r="Q155" s="168"/>
      <c r="R155" s="168"/>
      <c r="S155" s="168"/>
      <c r="T155" s="169"/>
      <c r="AT155" s="165" t="s">
        <v>160</v>
      </c>
      <c r="AU155" s="165" t="s">
        <v>83</v>
      </c>
      <c r="AV155" s="14" t="s">
        <v>81</v>
      </c>
      <c r="AW155" s="14" t="s">
        <v>29</v>
      </c>
      <c r="AX155" s="14" t="s">
        <v>73</v>
      </c>
      <c r="AY155" s="165" t="s">
        <v>152</v>
      </c>
    </row>
    <row r="156" spans="1:65" s="13" customFormat="1">
      <c r="B156" s="156"/>
      <c r="D156" s="157" t="s">
        <v>160</v>
      </c>
      <c r="E156" s="158" t="s">
        <v>1</v>
      </c>
      <c r="F156" s="159" t="s">
        <v>710</v>
      </c>
      <c r="H156" s="160">
        <v>8.3460000000000001</v>
      </c>
      <c r="L156" s="156"/>
      <c r="M156" s="161"/>
      <c r="N156" s="162"/>
      <c r="O156" s="162"/>
      <c r="P156" s="162"/>
      <c r="Q156" s="162"/>
      <c r="R156" s="162"/>
      <c r="S156" s="162"/>
      <c r="T156" s="163"/>
      <c r="AT156" s="158" t="s">
        <v>160</v>
      </c>
      <c r="AU156" s="158" t="s">
        <v>83</v>
      </c>
      <c r="AV156" s="13" t="s">
        <v>83</v>
      </c>
      <c r="AW156" s="13" t="s">
        <v>29</v>
      </c>
      <c r="AX156" s="13" t="s">
        <v>81</v>
      </c>
      <c r="AY156" s="158" t="s">
        <v>152</v>
      </c>
    </row>
    <row r="157" spans="1:65" s="12" customFormat="1" ht="22.8" customHeight="1">
      <c r="B157" s="130"/>
      <c r="D157" s="131" t="s">
        <v>72</v>
      </c>
      <c r="E157" s="140" t="s">
        <v>166</v>
      </c>
      <c r="F157" s="140" t="s">
        <v>483</v>
      </c>
      <c r="J157" s="141">
        <f>BK157</f>
        <v>0</v>
      </c>
      <c r="L157" s="130"/>
      <c r="M157" s="134"/>
      <c r="N157" s="135"/>
      <c r="O157" s="135"/>
      <c r="P157" s="136">
        <f>SUM(P158:P176)</f>
        <v>103.36799999999999</v>
      </c>
      <c r="Q157" s="135"/>
      <c r="R157" s="136">
        <f>SUM(R158:R176)</f>
        <v>3.2123600000000003</v>
      </c>
      <c r="S157" s="135"/>
      <c r="T157" s="137">
        <f>SUM(T158:T176)</f>
        <v>0</v>
      </c>
      <c r="AR157" s="131" t="s">
        <v>81</v>
      </c>
      <c r="AT157" s="138" t="s">
        <v>72</v>
      </c>
      <c r="AU157" s="138" t="s">
        <v>81</v>
      </c>
      <c r="AY157" s="131" t="s">
        <v>152</v>
      </c>
      <c r="BK157" s="139">
        <f>SUM(BK158:BK176)</f>
        <v>0</v>
      </c>
    </row>
    <row r="158" spans="1:65" s="2" customFormat="1" ht="14.4" customHeight="1">
      <c r="A158" s="30"/>
      <c r="B158" s="142"/>
      <c r="C158" s="143" t="s">
        <v>209</v>
      </c>
      <c r="D158" s="143" t="s">
        <v>154</v>
      </c>
      <c r="E158" s="144" t="s">
        <v>711</v>
      </c>
      <c r="F158" s="145" t="s">
        <v>712</v>
      </c>
      <c r="G158" s="146" t="s">
        <v>242</v>
      </c>
      <c r="H158" s="147">
        <v>63</v>
      </c>
      <c r="I158" s="148"/>
      <c r="J158" s="148">
        <f>ROUND(I158*H158,2)</f>
        <v>0</v>
      </c>
      <c r="K158" s="149"/>
      <c r="L158" s="31"/>
      <c r="M158" s="150" t="s">
        <v>1</v>
      </c>
      <c r="N158" s="151" t="s">
        <v>38</v>
      </c>
      <c r="O158" s="152">
        <v>0.36</v>
      </c>
      <c r="P158" s="152">
        <f>O158*H158</f>
        <v>22.68</v>
      </c>
      <c r="Q158" s="152">
        <v>7.0200000000000002E-3</v>
      </c>
      <c r="R158" s="152">
        <f>Q158*H158</f>
        <v>0.44225999999999999</v>
      </c>
      <c r="S158" s="152">
        <v>0</v>
      </c>
      <c r="T158" s="153">
        <f>S158*H158</f>
        <v>0</v>
      </c>
      <c r="U158" s="30"/>
      <c r="V158" s="30"/>
      <c r="W158" s="30"/>
      <c r="X158" s="30"/>
      <c r="Y158" s="30"/>
      <c r="Z158" s="30"/>
      <c r="AA158" s="30"/>
      <c r="AB158" s="30"/>
      <c r="AC158" s="30"/>
      <c r="AD158" s="30"/>
      <c r="AE158" s="30"/>
      <c r="AR158" s="154" t="s">
        <v>158</v>
      </c>
      <c r="AT158" s="154" t="s">
        <v>154</v>
      </c>
      <c r="AU158" s="154" t="s">
        <v>83</v>
      </c>
      <c r="AY158" s="18" t="s">
        <v>152</v>
      </c>
      <c r="BE158" s="155">
        <f>IF(N158="základní",J158,0)</f>
        <v>0</v>
      </c>
      <c r="BF158" s="155">
        <f>IF(N158="snížená",J158,0)</f>
        <v>0</v>
      </c>
      <c r="BG158" s="155">
        <f>IF(N158="zákl. přenesená",J158,0)</f>
        <v>0</v>
      </c>
      <c r="BH158" s="155">
        <f>IF(N158="sníž. přenesená",J158,0)</f>
        <v>0</v>
      </c>
      <c r="BI158" s="155">
        <f>IF(N158="nulová",J158,0)</f>
        <v>0</v>
      </c>
      <c r="BJ158" s="18" t="s">
        <v>81</v>
      </c>
      <c r="BK158" s="155">
        <f>ROUND(I158*H158,2)</f>
        <v>0</v>
      </c>
      <c r="BL158" s="18" t="s">
        <v>158</v>
      </c>
      <c r="BM158" s="154" t="s">
        <v>713</v>
      </c>
    </row>
    <row r="159" spans="1:65" s="13" customFormat="1">
      <c r="B159" s="156"/>
      <c r="D159" s="157" t="s">
        <v>160</v>
      </c>
      <c r="E159" s="158" t="s">
        <v>1</v>
      </c>
      <c r="F159" s="159" t="s">
        <v>714</v>
      </c>
      <c r="H159" s="160">
        <v>63</v>
      </c>
      <c r="L159" s="156"/>
      <c r="M159" s="161"/>
      <c r="N159" s="162"/>
      <c r="O159" s="162"/>
      <c r="P159" s="162"/>
      <c r="Q159" s="162"/>
      <c r="R159" s="162"/>
      <c r="S159" s="162"/>
      <c r="T159" s="163"/>
      <c r="AT159" s="158" t="s">
        <v>160</v>
      </c>
      <c r="AU159" s="158" t="s">
        <v>83</v>
      </c>
      <c r="AV159" s="13" t="s">
        <v>83</v>
      </c>
      <c r="AW159" s="13" t="s">
        <v>29</v>
      </c>
      <c r="AX159" s="13" t="s">
        <v>81</v>
      </c>
      <c r="AY159" s="158" t="s">
        <v>152</v>
      </c>
    </row>
    <row r="160" spans="1:65" s="2" customFormat="1" ht="14.4" customHeight="1">
      <c r="A160" s="30"/>
      <c r="B160" s="142"/>
      <c r="C160" s="188" t="s">
        <v>215</v>
      </c>
      <c r="D160" s="188" t="s">
        <v>449</v>
      </c>
      <c r="E160" s="189" t="s">
        <v>715</v>
      </c>
      <c r="F160" s="190" t="s">
        <v>716</v>
      </c>
      <c r="G160" s="191" t="s">
        <v>289</v>
      </c>
      <c r="H160" s="192">
        <v>52</v>
      </c>
      <c r="I160" s="193"/>
      <c r="J160" s="193">
        <f>ROUND(I160*H160,2)</f>
        <v>0</v>
      </c>
      <c r="K160" s="194"/>
      <c r="L160" s="195"/>
      <c r="M160" s="196" t="s">
        <v>1</v>
      </c>
      <c r="N160" s="197" t="s">
        <v>38</v>
      </c>
      <c r="O160" s="152">
        <v>0</v>
      </c>
      <c r="P160" s="152">
        <f>O160*H160</f>
        <v>0</v>
      </c>
      <c r="Q160" s="152">
        <v>3.4299999999999997E-2</v>
      </c>
      <c r="R160" s="152">
        <f>Q160*H160</f>
        <v>1.7835999999999999</v>
      </c>
      <c r="S160" s="152">
        <v>0</v>
      </c>
      <c r="T160" s="153">
        <f>S160*H160</f>
        <v>0</v>
      </c>
      <c r="U160" s="30"/>
      <c r="V160" s="30"/>
      <c r="W160" s="30"/>
      <c r="X160" s="30"/>
      <c r="Y160" s="30"/>
      <c r="Z160" s="30"/>
      <c r="AA160" s="30"/>
      <c r="AB160" s="30"/>
      <c r="AC160" s="30"/>
      <c r="AD160" s="30"/>
      <c r="AE160" s="30"/>
      <c r="AR160" s="154" t="s">
        <v>215</v>
      </c>
      <c r="AT160" s="154" t="s">
        <v>449</v>
      </c>
      <c r="AU160" s="154" t="s">
        <v>83</v>
      </c>
      <c r="AY160" s="18" t="s">
        <v>152</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158</v>
      </c>
      <c r="BM160" s="154" t="s">
        <v>717</v>
      </c>
    </row>
    <row r="161" spans="1:65" s="2" customFormat="1" ht="14.4" customHeight="1">
      <c r="A161" s="30"/>
      <c r="B161" s="142"/>
      <c r="C161" s="188" t="s">
        <v>219</v>
      </c>
      <c r="D161" s="188" t="s">
        <v>449</v>
      </c>
      <c r="E161" s="189" t="s">
        <v>718</v>
      </c>
      <c r="F161" s="190" t="s">
        <v>719</v>
      </c>
      <c r="G161" s="191" t="s">
        <v>289</v>
      </c>
      <c r="H161" s="192">
        <v>11</v>
      </c>
      <c r="I161" s="193"/>
      <c r="J161" s="193">
        <f>ROUND(I161*H161,2)</f>
        <v>0</v>
      </c>
      <c r="K161" s="194"/>
      <c r="L161" s="195"/>
      <c r="M161" s="196" t="s">
        <v>1</v>
      </c>
      <c r="N161" s="197" t="s">
        <v>38</v>
      </c>
      <c r="O161" s="152">
        <v>0</v>
      </c>
      <c r="P161" s="152">
        <f>O161*H161</f>
        <v>0</v>
      </c>
      <c r="Q161" s="152">
        <v>5.3900000000000003E-2</v>
      </c>
      <c r="R161" s="152">
        <f>Q161*H161</f>
        <v>0.59289999999999998</v>
      </c>
      <c r="S161" s="152">
        <v>0</v>
      </c>
      <c r="T161" s="153">
        <f>S161*H161</f>
        <v>0</v>
      </c>
      <c r="U161" s="30"/>
      <c r="V161" s="30"/>
      <c r="W161" s="30"/>
      <c r="X161" s="30"/>
      <c r="Y161" s="30"/>
      <c r="Z161" s="30"/>
      <c r="AA161" s="30"/>
      <c r="AB161" s="30"/>
      <c r="AC161" s="30"/>
      <c r="AD161" s="30"/>
      <c r="AE161" s="30"/>
      <c r="AR161" s="154" t="s">
        <v>215</v>
      </c>
      <c r="AT161" s="154" t="s">
        <v>449</v>
      </c>
      <c r="AU161" s="154" t="s">
        <v>83</v>
      </c>
      <c r="AY161" s="18" t="s">
        <v>152</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158</v>
      </c>
      <c r="BM161" s="154" t="s">
        <v>720</v>
      </c>
    </row>
    <row r="162" spans="1:65" s="2" customFormat="1" ht="14.4" customHeight="1">
      <c r="A162" s="30"/>
      <c r="B162" s="142"/>
      <c r="C162" s="143" t="s">
        <v>225</v>
      </c>
      <c r="D162" s="143" t="s">
        <v>154</v>
      </c>
      <c r="E162" s="144" t="s">
        <v>721</v>
      </c>
      <c r="F162" s="145" t="s">
        <v>722</v>
      </c>
      <c r="G162" s="146" t="s">
        <v>289</v>
      </c>
      <c r="H162" s="147">
        <v>63</v>
      </c>
      <c r="I162" s="148"/>
      <c r="J162" s="148">
        <f>ROUND(I162*H162,2)</f>
        <v>0</v>
      </c>
      <c r="K162" s="149"/>
      <c r="L162" s="31"/>
      <c r="M162" s="150" t="s">
        <v>1</v>
      </c>
      <c r="N162" s="151" t="s">
        <v>38</v>
      </c>
      <c r="O162" s="152">
        <v>0</v>
      </c>
      <c r="P162" s="152">
        <f>O162*H162</f>
        <v>0</v>
      </c>
      <c r="Q162" s="152">
        <v>0</v>
      </c>
      <c r="R162" s="152">
        <f>Q162*H162</f>
        <v>0</v>
      </c>
      <c r="S162" s="152">
        <v>0</v>
      </c>
      <c r="T162" s="153">
        <f>S162*H162</f>
        <v>0</v>
      </c>
      <c r="U162" s="30"/>
      <c r="V162" s="30"/>
      <c r="W162" s="30"/>
      <c r="X162" s="30"/>
      <c r="Y162" s="30"/>
      <c r="Z162" s="30"/>
      <c r="AA162" s="30"/>
      <c r="AB162" s="30"/>
      <c r="AC162" s="30"/>
      <c r="AD162" s="30"/>
      <c r="AE162" s="30"/>
      <c r="AR162" s="154" t="s">
        <v>158</v>
      </c>
      <c r="AT162" s="154" t="s">
        <v>154</v>
      </c>
      <c r="AU162" s="154" t="s">
        <v>83</v>
      </c>
      <c r="AY162" s="18" t="s">
        <v>152</v>
      </c>
      <c r="BE162" s="155">
        <f>IF(N162="základní",J162,0)</f>
        <v>0</v>
      </c>
      <c r="BF162" s="155">
        <f>IF(N162="snížená",J162,0)</f>
        <v>0</v>
      </c>
      <c r="BG162" s="155">
        <f>IF(N162="zákl. přenesená",J162,0)</f>
        <v>0</v>
      </c>
      <c r="BH162" s="155">
        <f>IF(N162="sníž. přenesená",J162,0)</f>
        <v>0</v>
      </c>
      <c r="BI162" s="155">
        <f>IF(N162="nulová",J162,0)</f>
        <v>0</v>
      </c>
      <c r="BJ162" s="18" t="s">
        <v>81</v>
      </c>
      <c r="BK162" s="155">
        <f>ROUND(I162*H162,2)</f>
        <v>0</v>
      </c>
      <c r="BL162" s="18" t="s">
        <v>158</v>
      </c>
      <c r="BM162" s="154" t="s">
        <v>723</v>
      </c>
    </row>
    <row r="163" spans="1:65" s="2" customFormat="1" ht="24.15" customHeight="1">
      <c r="A163" s="30"/>
      <c r="B163" s="142"/>
      <c r="C163" s="143" t="s">
        <v>230</v>
      </c>
      <c r="D163" s="143" t="s">
        <v>154</v>
      </c>
      <c r="E163" s="144" t="s">
        <v>724</v>
      </c>
      <c r="F163" s="145" t="s">
        <v>725</v>
      </c>
      <c r="G163" s="146" t="s">
        <v>173</v>
      </c>
      <c r="H163" s="147">
        <v>328</v>
      </c>
      <c r="I163" s="148"/>
      <c r="J163" s="148">
        <f>ROUND(I163*H163,2)</f>
        <v>0</v>
      </c>
      <c r="K163" s="149"/>
      <c r="L163" s="31"/>
      <c r="M163" s="150" t="s">
        <v>1</v>
      </c>
      <c r="N163" s="151" t="s">
        <v>38</v>
      </c>
      <c r="O163" s="152">
        <v>0.246</v>
      </c>
      <c r="P163" s="152">
        <f>O163*H163</f>
        <v>80.688000000000002</v>
      </c>
      <c r="Q163" s="152">
        <v>0</v>
      </c>
      <c r="R163" s="152">
        <f>Q163*H163</f>
        <v>0</v>
      </c>
      <c r="S163" s="152">
        <v>0</v>
      </c>
      <c r="T163" s="153">
        <f>S163*H163</f>
        <v>0</v>
      </c>
      <c r="U163" s="30"/>
      <c r="V163" s="30"/>
      <c r="W163" s="30"/>
      <c r="X163" s="30"/>
      <c r="Y163" s="30"/>
      <c r="Z163" s="30"/>
      <c r="AA163" s="30"/>
      <c r="AB163" s="30"/>
      <c r="AC163" s="30"/>
      <c r="AD163" s="30"/>
      <c r="AE163" s="30"/>
      <c r="AR163" s="154" t="s">
        <v>158</v>
      </c>
      <c r="AT163" s="154" t="s">
        <v>154</v>
      </c>
      <c r="AU163" s="154" t="s">
        <v>83</v>
      </c>
      <c r="AY163" s="18" t="s">
        <v>152</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158</v>
      </c>
      <c r="BM163" s="154" t="s">
        <v>726</v>
      </c>
    </row>
    <row r="164" spans="1:65" s="13" customFormat="1">
      <c r="B164" s="156"/>
      <c r="D164" s="157" t="s">
        <v>160</v>
      </c>
      <c r="E164" s="158" t="s">
        <v>1</v>
      </c>
      <c r="F164" s="159" t="s">
        <v>727</v>
      </c>
      <c r="H164" s="160">
        <v>108</v>
      </c>
      <c r="L164" s="156"/>
      <c r="M164" s="161"/>
      <c r="N164" s="162"/>
      <c r="O164" s="162"/>
      <c r="P164" s="162"/>
      <c r="Q164" s="162"/>
      <c r="R164" s="162"/>
      <c r="S164" s="162"/>
      <c r="T164" s="163"/>
      <c r="AT164" s="158" t="s">
        <v>160</v>
      </c>
      <c r="AU164" s="158" t="s">
        <v>83</v>
      </c>
      <c r="AV164" s="13" t="s">
        <v>83</v>
      </c>
      <c r="AW164" s="13" t="s">
        <v>29</v>
      </c>
      <c r="AX164" s="13" t="s">
        <v>73</v>
      </c>
      <c r="AY164" s="158" t="s">
        <v>152</v>
      </c>
    </row>
    <row r="165" spans="1:65" s="13" customFormat="1">
      <c r="B165" s="156"/>
      <c r="D165" s="157" t="s">
        <v>160</v>
      </c>
      <c r="E165" s="158" t="s">
        <v>1</v>
      </c>
      <c r="F165" s="159" t="s">
        <v>728</v>
      </c>
      <c r="H165" s="160">
        <v>-2</v>
      </c>
      <c r="L165" s="156"/>
      <c r="M165" s="161"/>
      <c r="N165" s="162"/>
      <c r="O165" s="162"/>
      <c r="P165" s="162"/>
      <c r="Q165" s="162"/>
      <c r="R165" s="162"/>
      <c r="S165" s="162"/>
      <c r="T165" s="163"/>
      <c r="AT165" s="158" t="s">
        <v>160</v>
      </c>
      <c r="AU165" s="158" t="s">
        <v>83</v>
      </c>
      <c r="AV165" s="13" t="s">
        <v>83</v>
      </c>
      <c r="AW165" s="13" t="s">
        <v>29</v>
      </c>
      <c r="AX165" s="13" t="s">
        <v>73</v>
      </c>
      <c r="AY165" s="158" t="s">
        <v>152</v>
      </c>
    </row>
    <row r="166" spans="1:65" s="13" customFormat="1">
      <c r="B166" s="156"/>
      <c r="D166" s="157" t="s">
        <v>160</v>
      </c>
      <c r="E166" s="158" t="s">
        <v>1</v>
      </c>
      <c r="F166" s="159" t="s">
        <v>729</v>
      </c>
      <c r="H166" s="160">
        <v>-12</v>
      </c>
      <c r="L166" s="156"/>
      <c r="M166" s="161"/>
      <c r="N166" s="162"/>
      <c r="O166" s="162"/>
      <c r="P166" s="162"/>
      <c r="Q166" s="162"/>
      <c r="R166" s="162"/>
      <c r="S166" s="162"/>
      <c r="T166" s="163"/>
      <c r="AT166" s="158" t="s">
        <v>160</v>
      </c>
      <c r="AU166" s="158" t="s">
        <v>83</v>
      </c>
      <c r="AV166" s="13" t="s">
        <v>83</v>
      </c>
      <c r="AW166" s="13" t="s">
        <v>29</v>
      </c>
      <c r="AX166" s="13" t="s">
        <v>73</v>
      </c>
      <c r="AY166" s="158" t="s">
        <v>152</v>
      </c>
    </row>
    <row r="167" spans="1:65" s="13" customFormat="1">
      <c r="B167" s="156"/>
      <c r="D167" s="157" t="s">
        <v>160</v>
      </c>
      <c r="E167" s="158" t="s">
        <v>1</v>
      </c>
      <c r="F167" s="159" t="s">
        <v>730</v>
      </c>
      <c r="H167" s="160">
        <v>108</v>
      </c>
      <c r="L167" s="156"/>
      <c r="M167" s="161"/>
      <c r="N167" s="162"/>
      <c r="O167" s="162"/>
      <c r="P167" s="162"/>
      <c r="Q167" s="162"/>
      <c r="R167" s="162"/>
      <c r="S167" s="162"/>
      <c r="T167" s="163"/>
      <c r="AT167" s="158" t="s">
        <v>160</v>
      </c>
      <c r="AU167" s="158" t="s">
        <v>83</v>
      </c>
      <c r="AV167" s="13" t="s">
        <v>83</v>
      </c>
      <c r="AW167" s="13" t="s">
        <v>29</v>
      </c>
      <c r="AX167" s="13" t="s">
        <v>73</v>
      </c>
      <c r="AY167" s="158" t="s">
        <v>152</v>
      </c>
    </row>
    <row r="168" spans="1:65" s="13" customFormat="1">
      <c r="B168" s="156"/>
      <c r="D168" s="157" t="s">
        <v>160</v>
      </c>
      <c r="E168" s="158" t="s">
        <v>1</v>
      </c>
      <c r="F168" s="159" t="s">
        <v>731</v>
      </c>
      <c r="H168" s="160">
        <v>-12</v>
      </c>
      <c r="L168" s="156"/>
      <c r="M168" s="161"/>
      <c r="N168" s="162"/>
      <c r="O168" s="162"/>
      <c r="P168" s="162"/>
      <c r="Q168" s="162"/>
      <c r="R168" s="162"/>
      <c r="S168" s="162"/>
      <c r="T168" s="163"/>
      <c r="AT168" s="158" t="s">
        <v>160</v>
      </c>
      <c r="AU168" s="158" t="s">
        <v>83</v>
      </c>
      <c r="AV168" s="13" t="s">
        <v>83</v>
      </c>
      <c r="AW168" s="13" t="s">
        <v>29</v>
      </c>
      <c r="AX168" s="13" t="s">
        <v>73</v>
      </c>
      <c r="AY168" s="158" t="s">
        <v>152</v>
      </c>
    </row>
    <row r="169" spans="1:65" s="13" customFormat="1">
      <c r="B169" s="156"/>
      <c r="D169" s="157" t="s">
        <v>160</v>
      </c>
      <c r="E169" s="158" t="s">
        <v>1</v>
      </c>
      <c r="F169" s="159" t="s">
        <v>732</v>
      </c>
      <c r="H169" s="160">
        <v>72</v>
      </c>
      <c r="L169" s="156"/>
      <c r="M169" s="161"/>
      <c r="N169" s="162"/>
      <c r="O169" s="162"/>
      <c r="P169" s="162"/>
      <c r="Q169" s="162"/>
      <c r="R169" s="162"/>
      <c r="S169" s="162"/>
      <c r="T169" s="163"/>
      <c r="AT169" s="158" t="s">
        <v>160</v>
      </c>
      <c r="AU169" s="158" t="s">
        <v>83</v>
      </c>
      <c r="AV169" s="13" t="s">
        <v>83</v>
      </c>
      <c r="AW169" s="13" t="s">
        <v>29</v>
      </c>
      <c r="AX169" s="13" t="s">
        <v>73</v>
      </c>
      <c r="AY169" s="158" t="s">
        <v>152</v>
      </c>
    </row>
    <row r="170" spans="1:65" s="13" customFormat="1">
      <c r="B170" s="156"/>
      <c r="D170" s="157" t="s">
        <v>160</v>
      </c>
      <c r="E170" s="158" t="s">
        <v>1</v>
      </c>
      <c r="F170" s="159" t="s">
        <v>733</v>
      </c>
      <c r="H170" s="160">
        <v>-3</v>
      </c>
      <c r="L170" s="156"/>
      <c r="M170" s="161"/>
      <c r="N170" s="162"/>
      <c r="O170" s="162"/>
      <c r="P170" s="162"/>
      <c r="Q170" s="162"/>
      <c r="R170" s="162"/>
      <c r="S170" s="162"/>
      <c r="T170" s="163"/>
      <c r="AT170" s="158" t="s">
        <v>160</v>
      </c>
      <c r="AU170" s="158" t="s">
        <v>83</v>
      </c>
      <c r="AV170" s="13" t="s">
        <v>83</v>
      </c>
      <c r="AW170" s="13" t="s">
        <v>29</v>
      </c>
      <c r="AX170" s="13" t="s">
        <v>73</v>
      </c>
      <c r="AY170" s="158" t="s">
        <v>152</v>
      </c>
    </row>
    <row r="171" spans="1:65" s="13" customFormat="1">
      <c r="B171" s="156"/>
      <c r="D171" s="157" t="s">
        <v>160</v>
      </c>
      <c r="E171" s="158" t="s">
        <v>1</v>
      </c>
      <c r="F171" s="159" t="s">
        <v>734</v>
      </c>
      <c r="H171" s="160">
        <v>-1</v>
      </c>
      <c r="L171" s="156"/>
      <c r="M171" s="161"/>
      <c r="N171" s="162"/>
      <c r="O171" s="162"/>
      <c r="P171" s="162"/>
      <c r="Q171" s="162"/>
      <c r="R171" s="162"/>
      <c r="S171" s="162"/>
      <c r="T171" s="163"/>
      <c r="AT171" s="158" t="s">
        <v>160</v>
      </c>
      <c r="AU171" s="158" t="s">
        <v>83</v>
      </c>
      <c r="AV171" s="13" t="s">
        <v>83</v>
      </c>
      <c r="AW171" s="13" t="s">
        <v>29</v>
      </c>
      <c r="AX171" s="13" t="s">
        <v>73</v>
      </c>
      <c r="AY171" s="158" t="s">
        <v>152</v>
      </c>
    </row>
    <row r="172" spans="1:65" s="13" customFormat="1">
      <c r="B172" s="156"/>
      <c r="D172" s="157" t="s">
        <v>160</v>
      </c>
      <c r="E172" s="158" t="s">
        <v>1</v>
      </c>
      <c r="F172" s="159" t="s">
        <v>735</v>
      </c>
      <c r="H172" s="160">
        <v>72</v>
      </c>
      <c r="L172" s="156"/>
      <c r="M172" s="161"/>
      <c r="N172" s="162"/>
      <c r="O172" s="162"/>
      <c r="P172" s="162"/>
      <c r="Q172" s="162"/>
      <c r="R172" s="162"/>
      <c r="S172" s="162"/>
      <c r="T172" s="163"/>
      <c r="AT172" s="158" t="s">
        <v>160</v>
      </c>
      <c r="AU172" s="158" t="s">
        <v>83</v>
      </c>
      <c r="AV172" s="13" t="s">
        <v>83</v>
      </c>
      <c r="AW172" s="13" t="s">
        <v>29</v>
      </c>
      <c r="AX172" s="13" t="s">
        <v>73</v>
      </c>
      <c r="AY172" s="158" t="s">
        <v>152</v>
      </c>
    </row>
    <row r="173" spans="1:65" s="13" customFormat="1">
      <c r="B173" s="156"/>
      <c r="D173" s="157" t="s">
        <v>160</v>
      </c>
      <c r="E173" s="158" t="s">
        <v>1</v>
      </c>
      <c r="F173" s="159" t="s">
        <v>728</v>
      </c>
      <c r="H173" s="160">
        <v>-2</v>
      </c>
      <c r="L173" s="156"/>
      <c r="M173" s="161"/>
      <c r="N173" s="162"/>
      <c r="O173" s="162"/>
      <c r="P173" s="162"/>
      <c r="Q173" s="162"/>
      <c r="R173" s="162"/>
      <c r="S173" s="162"/>
      <c r="T173" s="163"/>
      <c r="AT173" s="158" t="s">
        <v>160</v>
      </c>
      <c r="AU173" s="158" t="s">
        <v>83</v>
      </c>
      <c r="AV173" s="13" t="s">
        <v>83</v>
      </c>
      <c r="AW173" s="13" t="s">
        <v>29</v>
      </c>
      <c r="AX173" s="13" t="s">
        <v>73</v>
      </c>
      <c r="AY173" s="158" t="s">
        <v>152</v>
      </c>
    </row>
    <row r="174" spans="1:65" s="16" customFormat="1">
      <c r="B174" s="177"/>
      <c r="D174" s="157" t="s">
        <v>160</v>
      </c>
      <c r="E174" s="178" t="s">
        <v>1</v>
      </c>
      <c r="F174" s="179" t="s">
        <v>203</v>
      </c>
      <c r="H174" s="180">
        <v>328</v>
      </c>
      <c r="L174" s="177"/>
      <c r="M174" s="181"/>
      <c r="N174" s="182"/>
      <c r="O174" s="182"/>
      <c r="P174" s="182"/>
      <c r="Q174" s="182"/>
      <c r="R174" s="182"/>
      <c r="S174" s="182"/>
      <c r="T174" s="183"/>
      <c r="AT174" s="178" t="s">
        <v>160</v>
      </c>
      <c r="AU174" s="178" t="s">
        <v>83</v>
      </c>
      <c r="AV174" s="16" t="s">
        <v>158</v>
      </c>
      <c r="AW174" s="16" t="s">
        <v>29</v>
      </c>
      <c r="AX174" s="16" t="s">
        <v>81</v>
      </c>
      <c r="AY174" s="178" t="s">
        <v>152</v>
      </c>
    </row>
    <row r="175" spans="1:65" s="2" customFormat="1" ht="14.4" customHeight="1">
      <c r="A175" s="30"/>
      <c r="B175" s="142"/>
      <c r="C175" s="188" t="s">
        <v>234</v>
      </c>
      <c r="D175" s="188" t="s">
        <v>449</v>
      </c>
      <c r="E175" s="189" t="s">
        <v>736</v>
      </c>
      <c r="F175" s="190" t="s">
        <v>737</v>
      </c>
      <c r="G175" s="191" t="s">
        <v>157</v>
      </c>
      <c r="H175" s="192">
        <v>393.6</v>
      </c>
      <c r="I175" s="193"/>
      <c r="J175" s="193">
        <f>ROUND(I175*H175,2)</f>
        <v>0</v>
      </c>
      <c r="K175" s="194"/>
      <c r="L175" s="195"/>
      <c r="M175" s="196" t="s">
        <v>1</v>
      </c>
      <c r="N175" s="197" t="s">
        <v>38</v>
      </c>
      <c r="O175" s="152">
        <v>0</v>
      </c>
      <c r="P175" s="152">
        <f>O175*H175</f>
        <v>0</v>
      </c>
      <c r="Q175" s="152">
        <v>1E-3</v>
      </c>
      <c r="R175" s="152">
        <f>Q175*H175</f>
        <v>0.39360000000000001</v>
      </c>
      <c r="S175" s="152">
        <v>0</v>
      </c>
      <c r="T175" s="153">
        <f>S175*H175</f>
        <v>0</v>
      </c>
      <c r="U175" s="30"/>
      <c r="V175" s="30"/>
      <c r="W175" s="30"/>
      <c r="X175" s="30"/>
      <c r="Y175" s="30"/>
      <c r="Z175" s="30"/>
      <c r="AA175" s="30"/>
      <c r="AB175" s="30"/>
      <c r="AC175" s="30"/>
      <c r="AD175" s="30"/>
      <c r="AE175" s="30"/>
      <c r="AR175" s="154" t="s">
        <v>215</v>
      </c>
      <c r="AT175" s="154" t="s">
        <v>449</v>
      </c>
      <c r="AU175" s="154" t="s">
        <v>83</v>
      </c>
      <c r="AY175" s="18" t="s">
        <v>152</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158</v>
      </c>
      <c r="BM175" s="154" t="s">
        <v>738</v>
      </c>
    </row>
    <row r="176" spans="1:65" s="13" customFormat="1">
      <c r="B176" s="156"/>
      <c r="D176" s="157" t="s">
        <v>160</v>
      </c>
      <c r="E176" s="158" t="s">
        <v>1</v>
      </c>
      <c r="F176" s="159" t="s">
        <v>739</v>
      </c>
      <c r="H176" s="160">
        <v>393.6</v>
      </c>
      <c r="L176" s="156"/>
      <c r="M176" s="161"/>
      <c r="N176" s="162"/>
      <c r="O176" s="162"/>
      <c r="P176" s="162"/>
      <c r="Q176" s="162"/>
      <c r="R176" s="162"/>
      <c r="S176" s="162"/>
      <c r="T176" s="163"/>
      <c r="AT176" s="158" t="s">
        <v>160</v>
      </c>
      <c r="AU176" s="158" t="s">
        <v>83</v>
      </c>
      <c r="AV176" s="13" t="s">
        <v>83</v>
      </c>
      <c r="AW176" s="13" t="s">
        <v>29</v>
      </c>
      <c r="AX176" s="13" t="s">
        <v>81</v>
      </c>
      <c r="AY176" s="158" t="s">
        <v>152</v>
      </c>
    </row>
    <row r="177" spans="1:65" s="12" customFormat="1" ht="22.8" customHeight="1">
      <c r="B177" s="130"/>
      <c r="D177" s="131" t="s">
        <v>72</v>
      </c>
      <c r="E177" s="140" t="s">
        <v>175</v>
      </c>
      <c r="F177" s="140" t="s">
        <v>567</v>
      </c>
      <c r="J177" s="141">
        <f>BK177</f>
        <v>0</v>
      </c>
      <c r="L177" s="130"/>
      <c r="M177" s="134"/>
      <c r="N177" s="135"/>
      <c r="O177" s="135"/>
      <c r="P177" s="136">
        <f>SUM(P178:P182)</f>
        <v>83.905000000000001</v>
      </c>
      <c r="Q177" s="135"/>
      <c r="R177" s="136">
        <f>SUM(R178:R182)</f>
        <v>801.68200000000013</v>
      </c>
      <c r="S177" s="135"/>
      <c r="T177" s="137">
        <f>SUM(T178:T182)</f>
        <v>0</v>
      </c>
      <c r="AR177" s="131" t="s">
        <v>81</v>
      </c>
      <c r="AT177" s="138" t="s">
        <v>72</v>
      </c>
      <c r="AU177" s="138" t="s">
        <v>81</v>
      </c>
      <c r="AY177" s="131" t="s">
        <v>152</v>
      </c>
      <c r="BK177" s="139">
        <f>SUM(BK178:BK182)</f>
        <v>0</v>
      </c>
    </row>
    <row r="178" spans="1:65" s="2" customFormat="1" ht="24.15" customHeight="1">
      <c r="A178" s="30"/>
      <c r="B178" s="142"/>
      <c r="C178" s="143" t="s">
        <v>239</v>
      </c>
      <c r="D178" s="143" t="s">
        <v>154</v>
      </c>
      <c r="E178" s="144" t="s">
        <v>740</v>
      </c>
      <c r="F178" s="145" t="s">
        <v>741</v>
      </c>
      <c r="G178" s="146" t="s">
        <v>157</v>
      </c>
      <c r="H178" s="147">
        <v>865</v>
      </c>
      <c r="I178" s="148"/>
      <c r="J178" s="148">
        <f>ROUND(I178*H178,2)</f>
        <v>0</v>
      </c>
      <c r="K178" s="149"/>
      <c r="L178" s="31"/>
      <c r="M178" s="150" t="s">
        <v>1</v>
      </c>
      <c r="N178" s="151" t="s">
        <v>38</v>
      </c>
      <c r="O178" s="152">
        <v>2.5000000000000001E-2</v>
      </c>
      <c r="P178" s="152">
        <f>O178*H178</f>
        <v>21.625</v>
      </c>
      <c r="Q178" s="152">
        <v>0.19900000000000001</v>
      </c>
      <c r="R178" s="152">
        <f>Q178*H178</f>
        <v>172.13500000000002</v>
      </c>
      <c r="S178" s="152">
        <v>0</v>
      </c>
      <c r="T178" s="153">
        <f>S178*H178</f>
        <v>0</v>
      </c>
      <c r="U178" s="30"/>
      <c r="V178" s="30"/>
      <c r="W178" s="30"/>
      <c r="X178" s="30"/>
      <c r="Y178" s="30"/>
      <c r="Z178" s="30"/>
      <c r="AA178" s="30"/>
      <c r="AB178" s="30"/>
      <c r="AC178" s="30"/>
      <c r="AD178" s="30"/>
      <c r="AE178" s="30"/>
      <c r="AR178" s="154" t="s">
        <v>252</v>
      </c>
      <c r="AT178" s="154" t="s">
        <v>154</v>
      </c>
      <c r="AU178" s="154" t="s">
        <v>83</v>
      </c>
      <c r="AY178" s="18" t="s">
        <v>152</v>
      </c>
      <c r="BE178" s="155">
        <f>IF(N178="základní",J178,0)</f>
        <v>0</v>
      </c>
      <c r="BF178" s="155">
        <f>IF(N178="snížená",J178,0)</f>
        <v>0</v>
      </c>
      <c r="BG178" s="155">
        <f>IF(N178="zákl. přenesená",J178,0)</f>
        <v>0</v>
      </c>
      <c r="BH178" s="155">
        <f>IF(N178="sníž. přenesená",J178,0)</f>
        <v>0</v>
      </c>
      <c r="BI178" s="155">
        <f>IF(N178="nulová",J178,0)</f>
        <v>0</v>
      </c>
      <c r="BJ178" s="18" t="s">
        <v>81</v>
      </c>
      <c r="BK178" s="155">
        <f>ROUND(I178*H178,2)</f>
        <v>0</v>
      </c>
      <c r="BL178" s="18" t="s">
        <v>252</v>
      </c>
      <c r="BM178" s="154" t="s">
        <v>742</v>
      </c>
    </row>
    <row r="179" spans="1:65" s="2" customFormat="1" ht="24.15" customHeight="1">
      <c r="A179" s="30"/>
      <c r="B179" s="142"/>
      <c r="C179" s="143" t="s">
        <v>244</v>
      </c>
      <c r="D179" s="143" t="s">
        <v>154</v>
      </c>
      <c r="E179" s="144" t="s">
        <v>743</v>
      </c>
      <c r="F179" s="145" t="s">
        <v>744</v>
      </c>
      <c r="G179" s="146" t="s">
        <v>157</v>
      </c>
      <c r="H179" s="147">
        <v>865</v>
      </c>
      <c r="I179" s="148"/>
      <c r="J179" s="148">
        <f>ROUND(I179*H179,2)</f>
        <v>0</v>
      </c>
      <c r="K179" s="149"/>
      <c r="L179" s="31"/>
      <c r="M179" s="150" t="s">
        <v>1</v>
      </c>
      <c r="N179" s="151" t="s">
        <v>38</v>
      </c>
      <c r="O179" s="152">
        <v>2.9000000000000001E-2</v>
      </c>
      <c r="P179" s="152">
        <f>O179*H179</f>
        <v>25.085000000000001</v>
      </c>
      <c r="Q179" s="152">
        <v>0.42699999999999999</v>
      </c>
      <c r="R179" s="152">
        <f>Q179*H179</f>
        <v>369.35500000000002</v>
      </c>
      <c r="S179" s="152">
        <v>0</v>
      </c>
      <c r="T179" s="153">
        <f>S179*H179</f>
        <v>0</v>
      </c>
      <c r="U179" s="30"/>
      <c r="V179" s="30"/>
      <c r="W179" s="30"/>
      <c r="X179" s="30"/>
      <c r="Y179" s="30"/>
      <c r="Z179" s="30"/>
      <c r="AA179" s="30"/>
      <c r="AB179" s="30"/>
      <c r="AC179" s="30"/>
      <c r="AD179" s="30"/>
      <c r="AE179" s="30"/>
      <c r="AR179" s="154" t="s">
        <v>158</v>
      </c>
      <c r="AT179" s="154" t="s">
        <v>154</v>
      </c>
      <c r="AU179" s="154" t="s">
        <v>83</v>
      </c>
      <c r="AY179" s="18" t="s">
        <v>152</v>
      </c>
      <c r="BE179" s="155">
        <f>IF(N179="základní",J179,0)</f>
        <v>0</v>
      </c>
      <c r="BF179" s="155">
        <f>IF(N179="snížená",J179,0)</f>
        <v>0</v>
      </c>
      <c r="BG179" s="155">
        <f>IF(N179="zákl. přenesená",J179,0)</f>
        <v>0</v>
      </c>
      <c r="BH179" s="155">
        <f>IF(N179="sníž. přenesená",J179,0)</f>
        <v>0</v>
      </c>
      <c r="BI179" s="155">
        <f>IF(N179="nulová",J179,0)</f>
        <v>0</v>
      </c>
      <c r="BJ179" s="18" t="s">
        <v>81</v>
      </c>
      <c r="BK179" s="155">
        <f>ROUND(I179*H179,2)</f>
        <v>0</v>
      </c>
      <c r="BL179" s="18" t="s">
        <v>158</v>
      </c>
      <c r="BM179" s="154" t="s">
        <v>745</v>
      </c>
    </row>
    <row r="180" spans="1:65" s="2" customFormat="1" ht="14.4" customHeight="1">
      <c r="A180" s="30"/>
      <c r="B180" s="142"/>
      <c r="C180" s="143" t="s">
        <v>8</v>
      </c>
      <c r="D180" s="143" t="s">
        <v>154</v>
      </c>
      <c r="E180" s="144" t="s">
        <v>746</v>
      </c>
      <c r="F180" s="145" t="s">
        <v>747</v>
      </c>
      <c r="G180" s="146" t="s">
        <v>157</v>
      </c>
      <c r="H180" s="147">
        <v>865</v>
      </c>
      <c r="I180" s="148"/>
      <c r="J180" s="148">
        <f>ROUND(I180*H180,2)</f>
        <v>0</v>
      </c>
      <c r="K180" s="149"/>
      <c r="L180" s="31"/>
      <c r="M180" s="150" t="s">
        <v>1</v>
      </c>
      <c r="N180" s="151" t="s">
        <v>38</v>
      </c>
      <c r="O180" s="152">
        <v>0.02</v>
      </c>
      <c r="P180" s="152">
        <f>O180*H180</f>
        <v>17.3</v>
      </c>
      <c r="Q180" s="152">
        <v>9.1999999999999998E-2</v>
      </c>
      <c r="R180" s="152">
        <f>Q180*H180</f>
        <v>79.58</v>
      </c>
      <c r="S180" s="152">
        <v>0</v>
      </c>
      <c r="T180" s="153">
        <f>S180*H180</f>
        <v>0</v>
      </c>
      <c r="U180" s="30"/>
      <c r="V180" s="30"/>
      <c r="W180" s="30"/>
      <c r="X180" s="30"/>
      <c r="Y180" s="30"/>
      <c r="Z180" s="30"/>
      <c r="AA180" s="30"/>
      <c r="AB180" s="30"/>
      <c r="AC180" s="30"/>
      <c r="AD180" s="30"/>
      <c r="AE180" s="30"/>
      <c r="AR180" s="154" t="s">
        <v>158</v>
      </c>
      <c r="AT180" s="154" t="s">
        <v>154</v>
      </c>
      <c r="AU180" s="154" t="s">
        <v>83</v>
      </c>
      <c r="AY180" s="18" t="s">
        <v>152</v>
      </c>
      <c r="BE180" s="155">
        <f>IF(N180="základní",J180,0)</f>
        <v>0</v>
      </c>
      <c r="BF180" s="155">
        <f>IF(N180="snížená",J180,0)</f>
        <v>0</v>
      </c>
      <c r="BG180" s="155">
        <f>IF(N180="zákl. přenesená",J180,0)</f>
        <v>0</v>
      </c>
      <c r="BH180" s="155">
        <f>IF(N180="sníž. přenesená",J180,0)</f>
        <v>0</v>
      </c>
      <c r="BI180" s="155">
        <f>IF(N180="nulová",J180,0)</f>
        <v>0</v>
      </c>
      <c r="BJ180" s="18" t="s">
        <v>81</v>
      </c>
      <c r="BK180" s="155">
        <f>ROUND(I180*H180,2)</f>
        <v>0</v>
      </c>
      <c r="BL180" s="18" t="s">
        <v>158</v>
      </c>
      <c r="BM180" s="154" t="s">
        <v>748</v>
      </c>
    </row>
    <row r="181" spans="1:65" s="2" customFormat="1" ht="24.15" customHeight="1">
      <c r="A181" s="30"/>
      <c r="B181" s="142"/>
      <c r="C181" s="143" t="s">
        <v>252</v>
      </c>
      <c r="D181" s="143" t="s">
        <v>154</v>
      </c>
      <c r="E181" s="144" t="s">
        <v>749</v>
      </c>
      <c r="F181" s="145" t="s">
        <v>750</v>
      </c>
      <c r="G181" s="146" t="s">
        <v>157</v>
      </c>
      <c r="H181" s="147">
        <v>865</v>
      </c>
      <c r="I181" s="148"/>
      <c r="J181" s="148">
        <f>ROUND(I181*H181,2)</f>
        <v>0</v>
      </c>
      <c r="K181" s="149"/>
      <c r="L181" s="31"/>
      <c r="M181" s="150" t="s">
        <v>1</v>
      </c>
      <c r="N181" s="151" t="s">
        <v>38</v>
      </c>
      <c r="O181" s="152">
        <v>1.0999999999999999E-2</v>
      </c>
      <c r="P181" s="152">
        <f>O181*H181</f>
        <v>9.5149999999999988</v>
      </c>
      <c r="Q181" s="152">
        <v>9.2799999999999994E-2</v>
      </c>
      <c r="R181" s="152">
        <f>Q181*H181</f>
        <v>80.271999999999991</v>
      </c>
      <c r="S181" s="152">
        <v>0</v>
      </c>
      <c r="T181" s="153">
        <f>S181*H181</f>
        <v>0</v>
      </c>
      <c r="U181" s="30"/>
      <c r="V181" s="30"/>
      <c r="W181" s="30"/>
      <c r="X181" s="30"/>
      <c r="Y181" s="30"/>
      <c r="Z181" s="30"/>
      <c r="AA181" s="30"/>
      <c r="AB181" s="30"/>
      <c r="AC181" s="30"/>
      <c r="AD181" s="30"/>
      <c r="AE181" s="30"/>
      <c r="AR181" s="154" t="s">
        <v>158</v>
      </c>
      <c r="AT181" s="154" t="s">
        <v>154</v>
      </c>
      <c r="AU181" s="154" t="s">
        <v>83</v>
      </c>
      <c r="AY181" s="18" t="s">
        <v>152</v>
      </c>
      <c r="BE181" s="155">
        <f>IF(N181="základní",J181,0)</f>
        <v>0</v>
      </c>
      <c r="BF181" s="155">
        <f>IF(N181="snížená",J181,0)</f>
        <v>0</v>
      </c>
      <c r="BG181" s="155">
        <f>IF(N181="zákl. přenesená",J181,0)</f>
        <v>0</v>
      </c>
      <c r="BH181" s="155">
        <f>IF(N181="sníž. přenesená",J181,0)</f>
        <v>0</v>
      </c>
      <c r="BI181" s="155">
        <f>IF(N181="nulová",J181,0)</f>
        <v>0</v>
      </c>
      <c r="BJ181" s="18" t="s">
        <v>81</v>
      </c>
      <c r="BK181" s="155">
        <f>ROUND(I181*H181,2)</f>
        <v>0</v>
      </c>
      <c r="BL181" s="18" t="s">
        <v>158</v>
      </c>
      <c r="BM181" s="154" t="s">
        <v>751</v>
      </c>
    </row>
    <row r="182" spans="1:65" s="2" customFormat="1" ht="24.15" customHeight="1">
      <c r="A182" s="30"/>
      <c r="B182" s="142"/>
      <c r="C182" s="143" t="s">
        <v>271</v>
      </c>
      <c r="D182" s="143" t="s">
        <v>154</v>
      </c>
      <c r="E182" s="144" t="s">
        <v>752</v>
      </c>
      <c r="F182" s="145" t="s">
        <v>753</v>
      </c>
      <c r="G182" s="146" t="s">
        <v>157</v>
      </c>
      <c r="H182" s="147">
        <v>865</v>
      </c>
      <c r="I182" s="148"/>
      <c r="J182" s="148">
        <f>ROUND(I182*H182,2)</f>
        <v>0</v>
      </c>
      <c r="K182" s="149"/>
      <c r="L182" s="31"/>
      <c r="M182" s="150" t="s">
        <v>1</v>
      </c>
      <c r="N182" s="151" t="s">
        <v>38</v>
      </c>
      <c r="O182" s="152">
        <v>1.2E-2</v>
      </c>
      <c r="P182" s="152">
        <f>O182*H182</f>
        <v>10.38</v>
      </c>
      <c r="Q182" s="152">
        <v>0.11600000000000001</v>
      </c>
      <c r="R182" s="152">
        <f>Q182*H182</f>
        <v>100.34</v>
      </c>
      <c r="S182" s="152">
        <v>0</v>
      </c>
      <c r="T182" s="153">
        <f>S182*H182</f>
        <v>0</v>
      </c>
      <c r="U182" s="30"/>
      <c r="V182" s="30"/>
      <c r="W182" s="30"/>
      <c r="X182" s="30"/>
      <c r="Y182" s="30"/>
      <c r="Z182" s="30"/>
      <c r="AA182" s="30"/>
      <c r="AB182" s="30"/>
      <c r="AC182" s="30"/>
      <c r="AD182" s="30"/>
      <c r="AE182" s="30"/>
      <c r="AR182" s="154" t="s">
        <v>158</v>
      </c>
      <c r="AT182" s="154" t="s">
        <v>154</v>
      </c>
      <c r="AU182" s="154" t="s">
        <v>83</v>
      </c>
      <c r="AY182" s="18" t="s">
        <v>152</v>
      </c>
      <c r="BE182" s="155">
        <f>IF(N182="základní",J182,0)</f>
        <v>0</v>
      </c>
      <c r="BF182" s="155">
        <f>IF(N182="snížená",J182,0)</f>
        <v>0</v>
      </c>
      <c r="BG182" s="155">
        <f>IF(N182="zákl. přenesená",J182,0)</f>
        <v>0</v>
      </c>
      <c r="BH182" s="155">
        <f>IF(N182="sníž. přenesená",J182,0)</f>
        <v>0</v>
      </c>
      <c r="BI182" s="155">
        <f>IF(N182="nulová",J182,0)</f>
        <v>0</v>
      </c>
      <c r="BJ182" s="18" t="s">
        <v>81</v>
      </c>
      <c r="BK182" s="155">
        <f>ROUND(I182*H182,2)</f>
        <v>0</v>
      </c>
      <c r="BL182" s="18" t="s">
        <v>158</v>
      </c>
      <c r="BM182" s="154" t="s">
        <v>754</v>
      </c>
    </row>
    <row r="183" spans="1:65" s="12" customFormat="1" ht="22.8" customHeight="1">
      <c r="B183" s="130"/>
      <c r="D183" s="131" t="s">
        <v>72</v>
      </c>
      <c r="E183" s="140" t="s">
        <v>219</v>
      </c>
      <c r="F183" s="140" t="s">
        <v>220</v>
      </c>
      <c r="J183" s="141">
        <f>BK183</f>
        <v>0</v>
      </c>
      <c r="L183" s="130"/>
      <c r="M183" s="134"/>
      <c r="N183" s="135"/>
      <c r="O183" s="135"/>
      <c r="P183" s="136">
        <f>SUM(P184:P201)</f>
        <v>173.80540000000002</v>
      </c>
      <c r="Q183" s="135"/>
      <c r="R183" s="136">
        <f>SUM(R184:R201)</f>
        <v>38.082239999999999</v>
      </c>
      <c r="S183" s="135"/>
      <c r="T183" s="137">
        <f>SUM(T184:T201)</f>
        <v>0</v>
      </c>
      <c r="AR183" s="131" t="s">
        <v>81</v>
      </c>
      <c r="AT183" s="138" t="s">
        <v>72</v>
      </c>
      <c r="AU183" s="138" t="s">
        <v>81</v>
      </c>
      <c r="AY183" s="131" t="s">
        <v>152</v>
      </c>
      <c r="BK183" s="139">
        <f>SUM(BK184:BK201)</f>
        <v>0</v>
      </c>
    </row>
    <row r="184" spans="1:65" s="2" customFormat="1" ht="24.15" customHeight="1">
      <c r="A184" s="30"/>
      <c r="B184" s="142"/>
      <c r="C184" s="143" t="s">
        <v>276</v>
      </c>
      <c r="D184" s="143" t="s">
        <v>154</v>
      </c>
      <c r="E184" s="144" t="s">
        <v>614</v>
      </c>
      <c r="F184" s="145" t="s">
        <v>615</v>
      </c>
      <c r="G184" s="146" t="s">
        <v>173</v>
      </c>
      <c r="H184" s="147">
        <v>84</v>
      </c>
      <c r="I184" s="148"/>
      <c r="J184" s="148">
        <f>ROUND(I184*H184,2)</f>
        <v>0</v>
      </c>
      <c r="K184" s="149"/>
      <c r="L184" s="31"/>
      <c r="M184" s="150" t="s">
        <v>1</v>
      </c>
      <c r="N184" s="151" t="s">
        <v>38</v>
      </c>
      <c r="O184" s="152">
        <v>0.14000000000000001</v>
      </c>
      <c r="P184" s="152">
        <f>O184*H184</f>
        <v>11.760000000000002</v>
      </c>
      <c r="Q184" s="152">
        <v>0.10095</v>
      </c>
      <c r="R184" s="152">
        <f>Q184*H184</f>
        <v>8.4797999999999991</v>
      </c>
      <c r="S184" s="152">
        <v>0</v>
      </c>
      <c r="T184" s="153">
        <f>S184*H184</f>
        <v>0</v>
      </c>
      <c r="U184" s="30"/>
      <c r="V184" s="30"/>
      <c r="W184" s="30"/>
      <c r="X184" s="30"/>
      <c r="Y184" s="30"/>
      <c r="Z184" s="30"/>
      <c r="AA184" s="30"/>
      <c r="AB184" s="30"/>
      <c r="AC184" s="30"/>
      <c r="AD184" s="30"/>
      <c r="AE184" s="30"/>
      <c r="AR184" s="154" t="s">
        <v>158</v>
      </c>
      <c r="AT184" s="154" t="s">
        <v>154</v>
      </c>
      <c r="AU184" s="154" t="s">
        <v>83</v>
      </c>
      <c r="AY184" s="18" t="s">
        <v>152</v>
      </c>
      <c r="BE184" s="155">
        <f>IF(N184="základní",J184,0)</f>
        <v>0</v>
      </c>
      <c r="BF184" s="155">
        <f>IF(N184="snížená",J184,0)</f>
        <v>0</v>
      </c>
      <c r="BG184" s="155">
        <f>IF(N184="zákl. přenesená",J184,0)</f>
        <v>0</v>
      </c>
      <c r="BH184" s="155">
        <f>IF(N184="sníž. přenesená",J184,0)</f>
        <v>0</v>
      </c>
      <c r="BI184" s="155">
        <f>IF(N184="nulová",J184,0)</f>
        <v>0</v>
      </c>
      <c r="BJ184" s="18" t="s">
        <v>81</v>
      </c>
      <c r="BK184" s="155">
        <f>ROUND(I184*H184,2)</f>
        <v>0</v>
      </c>
      <c r="BL184" s="18" t="s">
        <v>158</v>
      </c>
      <c r="BM184" s="154" t="s">
        <v>755</v>
      </c>
    </row>
    <row r="185" spans="1:65" s="14" customFormat="1">
      <c r="B185" s="164"/>
      <c r="D185" s="157" t="s">
        <v>160</v>
      </c>
      <c r="E185" s="165" t="s">
        <v>1</v>
      </c>
      <c r="F185" s="166" t="s">
        <v>756</v>
      </c>
      <c r="H185" s="165" t="s">
        <v>1</v>
      </c>
      <c r="L185" s="164"/>
      <c r="M185" s="167"/>
      <c r="N185" s="168"/>
      <c r="O185" s="168"/>
      <c r="P185" s="168"/>
      <c r="Q185" s="168"/>
      <c r="R185" s="168"/>
      <c r="S185" s="168"/>
      <c r="T185" s="169"/>
      <c r="AT185" s="165" t="s">
        <v>160</v>
      </c>
      <c r="AU185" s="165" t="s">
        <v>83</v>
      </c>
      <c r="AV185" s="14" t="s">
        <v>81</v>
      </c>
      <c r="AW185" s="14" t="s">
        <v>29</v>
      </c>
      <c r="AX185" s="14" t="s">
        <v>73</v>
      </c>
      <c r="AY185" s="165" t="s">
        <v>152</v>
      </c>
    </row>
    <row r="186" spans="1:65" s="13" customFormat="1">
      <c r="B186" s="156"/>
      <c r="D186" s="157" t="s">
        <v>160</v>
      </c>
      <c r="E186" s="158" t="s">
        <v>1</v>
      </c>
      <c r="F186" s="159" t="s">
        <v>757</v>
      </c>
      <c r="H186" s="160">
        <v>84</v>
      </c>
      <c r="L186" s="156"/>
      <c r="M186" s="161"/>
      <c r="N186" s="162"/>
      <c r="O186" s="162"/>
      <c r="P186" s="162"/>
      <c r="Q186" s="162"/>
      <c r="R186" s="162"/>
      <c r="S186" s="162"/>
      <c r="T186" s="163"/>
      <c r="AT186" s="158" t="s">
        <v>160</v>
      </c>
      <c r="AU186" s="158" t="s">
        <v>83</v>
      </c>
      <c r="AV186" s="13" t="s">
        <v>83</v>
      </c>
      <c r="AW186" s="13" t="s">
        <v>29</v>
      </c>
      <c r="AX186" s="13" t="s">
        <v>73</v>
      </c>
      <c r="AY186" s="158" t="s">
        <v>152</v>
      </c>
    </row>
    <row r="187" spans="1:65" s="16" customFormat="1">
      <c r="B187" s="177"/>
      <c r="D187" s="157" t="s">
        <v>160</v>
      </c>
      <c r="E187" s="178" t="s">
        <v>1</v>
      </c>
      <c r="F187" s="179" t="s">
        <v>203</v>
      </c>
      <c r="H187" s="180">
        <v>84</v>
      </c>
      <c r="L187" s="177"/>
      <c r="M187" s="181"/>
      <c r="N187" s="182"/>
      <c r="O187" s="182"/>
      <c r="P187" s="182"/>
      <c r="Q187" s="182"/>
      <c r="R187" s="182"/>
      <c r="S187" s="182"/>
      <c r="T187" s="183"/>
      <c r="AT187" s="178" t="s">
        <v>160</v>
      </c>
      <c r="AU187" s="178" t="s">
        <v>83</v>
      </c>
      <c r="AV187" s="16" t="s">
        <v>158</v>
      </c>
      <c r="AW187" s="16" t="s">
        <v>29</v>
      </c>
      <c r="AX187" s="16" t="s">
        <v>81</v>
      </c>
      <c r="AY187" s="178" t="s">
        <v>152</v>
      </c>
    </row>
    <row r="188" spans="1:65" s="2" customFormat="1" ht="14.4" customHeight="1">
      <c r="A188" s="30"/>
      <c r="B188" s="142"/>
      <c r="C188" s="188" t="s">
        <v>281</v>
      </c>
      <c r="D188" s="188" t="s">
        <v>449</v>
      </c>
      <c r="E188" s="189" t="s">
        <v>625</v>
      </c>
      <c r="F188" s="190" t="s">
        <v>626</v>
      </c>
      <c r="G188" s="191" t="s">
        <v>173</v>
      </c>
      <c r="H188" s="192">
        <v>93.323999999999998</v>
      </c>
      <c r="I188" s="193"/>
      <c r="J188" s="193">
        <f>ROUND(I188*H188,2)</f>
        <v>0</v>
      </c>
      <c r="K188" s="194"/>
      <c r="L188" s="195"/>
      <c r="M188" s="196" t="s">
        <v>1</v>
      </c>
      <c r="N188" s="197" t="s">
        <v>38</v>
      </c>
      <c r="O188" s="152">
        <v>0</v>
      </c>
      <c r="P188" s="152">
        <f>O188*H188</f>
        <v>0</v>
      </c>
      <c r="Q188" s="152">
        <v>2.4E-2</v>
      </c>
      <c r="R188" s="152">
        <f>Q188*H188</f>
        <v>2.239776</v>
      </c>
      <c r="S188" s="152">
        <v>0</v>
      </c>
      <c r="T188" s="153">
        <f>S188*H188</f>
        <v>0</v>
      </c>
      <c r="U188" s="30"/>
      <c r="V188" s="30"/>
      <c r="W188" s="30"/>
      <c r="X188" s="30"/>
      <c r="Y188" s="30"/>
      <c r="Z188" s="30"/>
      <c r="AA188" s="30"/>
      <c r="AB188" s="30"/>
      <c r="AC188" s="30"/>
      <c r="AD188" s="30"/>
      <c r="AE188" s="30"/>
      <c r="AR188" s="154" t="s">
        <v>215</v>
      </c>
      <c r="AT188" s="154" t="s">
        <v>449</v>
      </c>
      <c r="AU188" s="154" t="s">
        <v>83</v>
      </c>
      <c r="AY188" s="18" t="s">
        <v>152</v>
      </c>
      <c r="BE188" s="155">
        <f>IF(N188="základní",J188,0)</f>
        <v>0</v>
      </c>
      <c r="BF188" s="155">
        <f>IF(N188="snížená",J188,0)</f>
        <v>0</v>
      </c>
      <c r="BG188" s="155">
        <f>IF(N188="zákl. přenesená",J188,0)</f>
        <v>0</v>
      </c>
      <c r="BH188" s="155">
        <f>IF(N188="sníž. přenesená",J188,0)</f>
        <v>0</v>
      </c>
      <c r="BI188" s="155">
        <f>IF(N188="nulová",J188,0)</f>
        <v>0</v>
      </c>
      <c r="BJ188" s="18" t="s">
        <v>81</v>
      </c>
      <c r="BK188" s="155">
        <f>ROUND(I188*H188,2)</f>
        <v>0</v>
      </c>
      <c r="BL188" s="18" t="s">
        <v>158</v>
      </c>
      <c r="BM188" s="154" t="s">
        <v>758</v>
      </c>
    </row>
    <row r="189" spans="1:65" s="13" customFormat="1">
      <c r="B189" s="156"/>
      <c r="D189" s="157" t="s">
        <v>160</v>
      </c>
      <c r="E189" s="158" t="s">
        <v>1</v>
      </c>
      <c r="F189" s="159" t="s">
        <v>759</v>
      </c>
      <c r="H189" s="160">
        <v>84.84</v>
      </c>
      <c r="L189" s="156"/>
      <c r="M189" s="161"/>
      <c r="N189" s="162"/>
      <c r="O189" s="162"/>
      <c r="P189" s="162"/>
      <c r="Q189" s="162"/>
      <c r="R189" s="162"/>
      <c r="S189" s="162"/>
      <c r="T189" s="163"/>
      <c r="AT189" s="158" t="s">
        <v>160</v>
      </c>
      <c r="AU189" s="158" t="s">
        <v>83</v>
      </c>
      <c r="AV189" s="13" t="s">
        <v>83</v>
      </c>
      <c r="AW189" s="13" t="s">
        <v>29</v>
      </c>
      <c r="AX189" s="13" t="s">
        <v>81</v>
      </c>
      <c r="AY189" s="158" t="s">
        <v>152</v>
      </c>
    </row>
    <row r="190" spans="1:65" s="13" customFormat="1">
      <c r="B190" s="156"/>
      <c r="D190" s="157" t="s">
        <v>160</v>
      </c>
      <c r="F190" s="159" t="s">
        <v>760</v>
      </c>
      <c r="H190" s="160">
        <v>93.323999999999998</v>
      </c>
      <c r="L190" s="156"/>
      <c r="M190" s="161"/>
      <c r="N190" s="162"/>
      <c r="O190" s="162"/>
      <c r="P190" s="162"/>
      <c r="Q190" s="162"/>
      <c r="R190" s="162"/>
      <c r="S190" s="162"/>
      <c r="T190" s="163"/>
      <c r="AT190" s="158" t="s">
        <v>160</v>
      </c>
      <c r="AU190" s="158" t="s">
        <v>83</v>
      </c>
      <c r="AV190" s="13" t="s">
        <v>83</v>
      </c>
      <c r="AW190" s="13" t="s">
        <v>3</v>
      </c>
      <c r="AX190" s="13" t="s">
        <v>81</v>
      </c>
      <c r="AY190" s="158" t="s">
        <v>152</v>
      </c>
    </row>
    <row r="191" spans="1:65" s="2" customFormat="1" ht="14.4" customHeight="1">
      <c r="A191" s="30"/>
      <c r="B191" s="142"/>
      <c r="C191" s="143" t="s">
        <v>286</v>
      </c>
      <c r="D191" s="143" t="s">
        <v>154</v>
      </c>
      <c r="E191" s="144" t="s">
        <v>630</v>
      </c>
      <c r="F191" s="145" t="s">
        <v>761</v>
      </c>
      <c r="G191" s="146" t="s">
        <v>178</v>
      </c>
      <c r="H191" s="147">
        <v>7.2</v>
      </c>
      <c r="I191" s="148"/>
      <c r="J191" s="148">
        <f>ROUND(I191*H191,2)</f>
        <v>0</v>
      </c>
      <c r="K191" s="149"/>
      <c r="L191" s="31"/>
      <c r="M191" s="150" t="s">
        <v>1</v>
      </c>
      <c r="N191" s="151" t="s">
        <v>38</v>
      </c>
      <c r="O191" s="152">
        <v>1.4419999999999999</v>
      </c>
      <c r="P191" s="152">
        <f>O191*H191</f>
        <v>10.382400000000001</v>
      </c>
      <c r="Q191" s="152">
        <v>2.2563399999999998</v>
      </c>
      <c r="R191" s="152">
        <f>Q191*H191</f>
        <v>16.245647999999999</v>
      </c>
      <c r="S191" s="152">
        <v>0</v>
      </c>
      <c r="T191" s="153">
        <f>S191*H191</f>
        <v>0</v>
      </c>
      <c r="U191" s="30"/>
      <c r="V191" s="30"/>
      <c r="W191" s="30"/>
      <c r="X191" s="30"/>
      <c r="Y191" s="30"/>
      <c r="Z191" s="30"/>
      <c r="AA191" s="30"/>
      <c r="AB191" s="30"/>
      <c r="AC191" s="30"/>
      <c r="AD191" s="30"/>
      <c r="AE191" s="30"/>
      <c r="AR191" s="154" t="s">
        <v>158</v>
      </c>
      <c r="AT191" s="154" t="s">
        <v>154</v>
      </c>
      <c r="AU191" s="154" t="s">
        <v>83</v>
      </c>
      <c r="AY191" s="18" t="s">
        <v>152</v>
      </c>
      <c r="BE191" s="155">
        <f>IF(N191="základní",J191,0)</f>
        <v>0</v>
      </c>
      <c r="BF191" s="155">
        <f>IF(N191="snížená",J191,0)</f>
        <v>0</v>
      </c>
      <c r="BG191" s="155">
        <f>IF(N191="zákl. přenesená",J191,0)</f>
        <v>0</v>
      </c>
      <c r="BH191" s="155">
        <f>IF(N191="sníž. přenesená",J191,0)</f>
        <v>0</v>
      </c>
      <c r="BI191" s="155">
        <f>IF(N191="nulová",J191,0)</f>
        <v>0</v>
      </c>
      <c r="BJ191" s="18" t="s">
        <v>81</v>
      </c>
      <c r="BK191" s="155">
        <f>ROUND(I191*H191,2)</f>
        <v>0</v>
      </c>
      <c r="BL191" s="18" t="s">
        <v>158</v>
      </c>
      <c r="BM191" s="154" t="s">
        <v>762</v>
      </c>
    </row>
    <row r="192" spans="1:65" s="13" customFormat="1">
      <c r="B192" s="156"/>
      <c r="D192" s="157" t="s">
        <v>160</v>
      </c>
      <c r="E192" s="158" t="s">
        <v>1</v>
      </c>
      <c r="F192" s="159" t="s">
        <v>763</v>
      </c>
      <c r="H192" s="160">
        <v>2.16</v>
      </c>
      <c r="L192" s="156"/>
      <c r="M192" s="161"/>
      <c r="N192" s="162"/>
      <c r="O192" s="162"/>
      <c r="P192" s="162"/>
      <c r="Q192" s="162"/>
      <c r="R192" s="162"/>
      <c r="S192" s="162"/>
      <c r="T192" s="163"/>
      <c r="AT192" s="158" t="s">
        <v>160</v>
      </c>
      <c r="AU192" s="158" t="s">
        <v>83</v>
      </c>
      <c r="AV192" s="13" t="s">
        <v>83</v>
      </c>
      <c r="AW192" s="13" t="s">
        <v>29</v>
      </c>
      <c r="AX192" s="13" t="s">
        <v>73</v>
      </c>
      <c r="AY192" s="158" t="s">
        <v>152</v>
      </c>
    </row>
    <row r="193" spans="1:65" s="13" customFormat="1">
      <c r="B193" s="156"/>
      <c r="D193" s="157" t="s">
        <v>160</v>
      </c>
      <c r="E193" s="158" t="s">
        <v>1</v>
      </c>
      <c r="F193" s="159" t="s">
        <v>764</v>
      </c>
      <c r="H193" s="160">
        <v>5.04</v>
      </c>
      <c r="L193" s="156"/>
      <c r="M193" s="161"/>
      <c r="N193" s="162"/>
      <c r="O193" s="162"/>
      <c r="P193" s="162"/>
      <c r="Q193" s="162"/>
      <c r="R193" s="162"/>
      <c r="S193" s="162"/>
      <c r="T193" s="163"/>
      <c r="AT193" s="158" t="s">
        <v>160</v>
      </c>
      <c r="AU193" s="158" t="s">
        <v>83</v>
      </c>
      <c r="AV193" s="13" t="s">
        <v>83</v>
      </c>
      <c r="AW193" s="13" t="s">
        <v>29</v>
      </c>
      <c r="AX193" s="13" t="s">
        <v>73</v>
      </c>
      <c r="AY193" s="158" t="s">
        <v>152</v>
      </c>
    </row>
    <row r="194" spans="1:65" s="16" customFormat="1">
      <c r="B194" s="177"/>
      <c r="D194" s="157" t="s">
        <v>160</v>
      </c>
      <c r="E194" s="178" t="s">
        <v>1</v>
      </c>
      <c r="F194" s="179" t="s">
        <v>203</v>
      </c>
      <c r="H194" s="180">
        <v>7.2</v>
      </c>
      <c r="L194" s="177"/>
      <c r="M194" s="181"/>
      <c r="N194" s="182"/>
      <c r="O194" s="182"/>
      <c r="P194" s="182"/>
      <c r="Q194" s="182"/>
      <c r="R194" s="182"/>
      <c r="S194" s="182"/>
      <c r="T194" s="183"/>
      <c r="AT194" s="178" t="s">
        <v>160</v>
      </c>
      <c r="AU194" s="178" t="s">
        <v>83</v>
      </c>
      <c r="AV194" s="16" t="s">
        <v>158</v>
      </c>
      <c r="AW194" s="16" t="s">
        <v>29</v>
      </c>
      <c r="AX194" s="16" t="s">
        <v>81</v>
      </c>
      <c r="AY194" s="178" t="s">
        <v>152</v>
      </c>
    </row>
    <row r="195" spans="1:65" s="2" customFormat="1" ht="24.15" customHeight="1">
      <c r="A195" s="30"/>
      <c r="B195" s="142"/>
      <c r="C195" s="143" t="s">
        <v>7</v>
      </c>
      <c r="D195" s="143" t="s">
        <v>154</v>
      </c>
      <c r="E195" s="144" t="s">
        <v>638</v>
      </c>
      <c r="F195" s="145" t="s">
        <v>639</v>
      </c>
      <c r="G195" s="146" t="s">
        <v>173</v>
      </c>
      <c r="H195" s="147">
        <v>36</v>
      </c>
      <c r="I195" s="148"/>
      <c r="J195" s="148">
        <f>ROUND(I195*H195,2)</f>
        <v>0</v>
      </c>
      <c r="K195" s="149"/>
      <c r="L195" s="31"/>
      <c r="M195" s="150" t="s">
        <v>1</v>
      </c>
      <c r="N195" s="151" t="s">
        <v>38</v>
      </c>
      <c r="O195" s="152">
        <v>0.36899999999999999</v>
      </c>
      <c r="P195" s="152">
        <f>O195*H195</f>
        <v>13.283999999999999</v>
      </c>
      <c r="Q195" s="152">
        <v>0.29221000000000003</v>
      </c>
      <c r="R195" s="152">
        <f>Q195*H195</f>
        <v>10.51956</v>
      </c>
      <c r="S195" s="152">
        <v>0</v>
      </c>
      <c r="T195" s="153">
        <f>S195*H195</f>
        <v>0</v>
      </c>
      <c r="U195" s="30"/>
      <c r="V195" s="30"/>
      <c r="W195" s="30"/>
      <c r="X195" s="30"/>
      <c r="Y195" s="30"/>
      <c r="Z195" s="30"/>
      <c r="AA195" s="30"/>
      <c r="AB195" s="30"/>
      <c r="AC195" s="30"/>
      <c r="AD195" s="30"/>
      <c r="AE195" s="30"/>
      <c r="AR195" s="154" t="s">
        <v>158</v>
      </c>
      <c r="AT195" s="154" t="s">
        <v>154</v>
      </c>
      <c r="AU195" s="154" t="s">
        <v>83</v>
      </c>
      <c r="AY195" s="18" t="s">
        <v>152</v>
      </c>
      <c r="BE195" s="155">
        <f>IF(N195="základní",J195,0)</f>
        <v>0</v>
      </c>
      <c r="BF195" s="155">
        <f>IF(N195="snížená",J195,0)</f>
        <v>0</v>
      </c>
      <c r="BG195" s="155">
        <f>IF(N195="zákl. přenesená",J195,0)</f>
        <v>0</v>
      </c>
      <c r="BH195" s="155">
        <f>IF(N195="sníž. přenesená",J195,0)</f>
        <v>0</v>
      </c>
      <c r="BI195" s="155">
        <f>IF(N195="nulová",J195,0)</f>
        <v>0</v>
      </c>
      <c r="BJ195" s="18" t="s">
        <v>81</v>
      </c>
      <c r="BK195" s="155">
        <f>ROUND(I195*H195,2)</f>
        <v>0</v>
      </c>
      <c r="BL195" s="18" t="s">
        <v>158</v>
      </c>
      <c r="BM195" s="154" t="s">
        <v>765</v>
      </c>
    </row>
    <row r="196" spans="1:65" s="2" customFormat="1" ht="24.15" customHeight="1">
      <c r="A196" s="30"/>
      <c r="B196" s="142"/>
      <c r="C196" s="188" t="s">
        <v>294</v>
      </c>
      <c r="D196" s="188" t="s">
        <v>449</v>
      </c>
      <c r="E196" s="189" t="s">
        <v>643</v>
      </c>
      <c r="F196" s="190" t="s">
        <v>644</v>
      </c>
      <c r="G196" s="191" t="s">
        <v>173</v>
      </c>
      <c r="H196" s="192">
        <v>36.36</v>
      </c>
      <c r="I196" s="193"/>
      <c r="J196" s="193">
        <f>ROUND(I196*H196,2)</f>
        <v>0</v>
      </c>
      <c r="K196" s="194"/>
      <c r="L196" s="195"/>
      <c r="M196" s="196" t="s">
        <v>1</v>
      </c>
      <c r="N196" s="197" t="s">
        <v>38</v>
      </c>
      <c r="O196" s="152">
        <v>0</v>
      </c>
      <c r="P196" s="152">
        <f>O196*H196</f>
        <v>0</v>
      </c>
      <c r="Q196" s="152">
        <v>1.5599999999999999E-2</v>
      </c>
      <c r="R196" s="152">
        <f>Q196*H196</f>
        <v>0.56721599999999994</v>
      </c>
      <c r="S196" s="152">
        <v>0</v>
      </c>
      <c r="T196" s="153">
        <f>S196*H196</f>
        <v>0</v>
      </c>
      <c r="U196" s="30"/>
      <c r="V196" s="30"/>
      <c r="W196" s="30"/>
      <c r="X196" s="30"/>
      <c r="Y196" s="30"/>
      <c r="Z196" s="30"/>
      <c r="AA196" s="30"/>
      <c r="AB196" s="30"/>
      <c r="AC196" s="30"/>
      <c r="AD196" s="30"/>
      <c r="AE196" s="30"/>
      <c r="AR196" s="154" t="s">
        <v>215</v>
      </c>
      <c r="AT196" s="154" t="s">
        <v>449</v>
      </c>
      <c r="AU196" s="154" t="s">
        <v>83</v>
      </c>
      <c r="AY196" s="18" t="s">
        <v>152</v>
      </c>
      <c r="BE196" s="155">
        <f>IF(N196="základní",J196,0)</f>
        <v>0</v>
      </c>
      <c r="BF196" s="155">
        <f>IF(N196="snížená",J196,0)</f>
        <v>0</v>
      </c>
      <c r="BG196" s="155">
        <f>IF(N196="zákl. přenesená",J196,0)</f>
        <v>0</v>
      </c>
      <c r="BH196" s="155">
        <f>IF(N196="sníž. přenesená",J196,0)</f>
        <v>0</v>
      </c>
      <c r="BI196" s="155">
        <f>IF(N196="nulová",J196,0)</f>
        <v>0</v>
      </c>
      <c r="BJ196" s="18" t="s">
        <v>81</v>
      </c>
      <c r="BK196" s="155">
        <f>ROUND(I196*H196,2)</f>
        <v>0</v>
      </c>
      <c r="BL196" s="18" t="s">
        <v>158</v>
      </c>
      <c r="BM196" s="154" t="s">
        <v>766</v>
      </c>
    </row>
    <row r="197" spans="1:65" s="13" customFormat="1">
      <c r="B197" s="156"/>
      <c r="D197" s="157" t="s">
        <v>160</v>
      </c>
      <c r="F197" s="159" t="s">
        <v>767</v>
      </c>
      <c r="H197" s="160">
        <v>36.36</v>
      </c>
      <c r="L197" s="156"/>
      <c r="M197" s="161"/>
      <c r="N197" s="162"/>
      <c r="O197" s="162"/>
      <c r="P197" s="162"/>
      <c r="Q197" s="162"/>
      <c r="R197" s="162"/>
      <c r="S197" s="162"/>
      <c r="T197" s="163"/>
      <c r="AT197" s="158" t="s">
        <v>160</v>
      </c>
      <c r="AU197" s="158" t="s">
        <v>83</v>
      </c>
      <c r="AV197" s="13" t="s">
        <v>83</v>
      </c>
      <c r="AW197" s="13" t="s">
        <v>3</v>
      </c>
      <c r="AX197" s="13" t="s">
        <v>81</v>
      </c>
      <c r="AY197" s="158" t="s">
        <v>152</v>
      </c>
    </row>
    <row r="198" spans="1:65" s="2" customFormat="1" ht="24.15" customHeight="1">
      <c r="A198" s="30"/>
      <c r="B198" s="142"/>
      <c r="C198" s="143" t="s">
        <v>301</v>
      </c>
      <c r="D198" s="143" t="s">
        <v>154</v>
      </c>
      <c r="E198" s="144" t="s">
        <v>768</v>
      </c>
      <c r="F198" s="145" t="s">
        <v>769</v>
      </c>
      <c r="G198" s="146" t="s">
        <v>157</v>
      </c>
      <c r="H198" s="147">
        <v>144</v>
      </c>
      <c r="I198" s="148"/>
      <c r="J198" s="148">
        <f>ROUND(I198*H198,2)</f>
        <v>0</v>
      </c>
      <c r="K198" s="149"/>
      <c r="L198" s="31"/>
      <c r="M198" s="150" t="s">
        <v>1</v>
      </c>
      <c r="N198" s="151" t="s">
        <v>38</v>
      </c>
      <c r="O198" s="152">
        <v>0.126</v>
      </c>
      <c r="P198" s="152">
        <f>O198*H198</f>
        <v>18.143999999999998</v>
      </c>
      <c r="Q198" s="152">
        <v>2.1000000000000001E-4</v>
      </c>
      <c r="R198" s="152">
        <f>Q198*H198</f>
        <v>3.0240000000000003E-2</v>
      </c>
      <c r="S198" s="152">
        <v>0</v>
      </c>
      <c r="T198" s="153">
        <f>S198*H198</f>
        <v>0</v>
      </c>
      <c r="U198" s="30"/>
      <c r="V198" s="30"/>
      <c r="W198" s="30"/>
      <c r="X198" s="30"/>
      <c r="Y198" s="30"/>
      <c r="Z198" s="30"/>
      <c r="AA198" s="30"/>
      <c r="AB198" s="30"/>
      <c r="AC198" s="30"/>
      <c r="AD198" s="30"/>
      <c r="AE198" s="30"/>
      <c r="AR198" s="154" t="s">
        <v>158</v>
      </c>
      <c r="AT198" s="154" t="s">
        <v>154</v>
      </c>
      <c r="AU198" s="154" t="s">
        <v>83</v>
      </c>
      <c r="AY198" s="18" t="s">
        <v>152</v>
      </c>
      <c r="BE198" s="155">
        <f>IF(N198="základní",J198,0)</f>
        <v>0</v>
      </c>
      <c r="BF198" s="155">
        <f>IF(N198="snížená",J198,0)</f>
        <v>0</v>
      </c>
      <c r="BG198" s="155">
        <f>IF(N198="zákl. přenesená",J198,0)</f>
        <v>0</v>
      </c>
      <c r="BH198" s="155">
        <f>IF(N198="sníž. přenesená",J198,0)</f>
        <v>0</v>
      </c>
      <c r="BI198" s="155">
        <f>IF(N198="nulová",J198,0)</f>
        <v>0</v>
      </c>
      <c r="BJ198" s="18" t="s">
        <v>81</v>
      </c>
      <c r="BK198" s="155">
        <f>ROUND(I198*H198,2)</f>
        <v>0</v>
      </c>
      <c r="BL198" s="18" t="s">
        <v>158</v>
      </c>
      <c r="BM198" s="154" t="s">
        <v>770</v>
      </c>
    </row>
    <row r="199" spans="1:65" s="13" customFormat="1">
      <c r="B199" s="156"/>
      <c r="D199" s="157" t="s">
        <v>160</v>
      </c>
      <c r="E199" s="158" t="s">
        <v>1</v>
      </c>
      <c r="F199" s="159" t="s">
        <v>771</v>
      </c>
      <c r="H199" s="160">
        <v>144</v>
      </c>
      <c r="L199" s="156"/>
      <c r="M199" s="161"/>
      <c r="N199" s="162"/>
      <c r="O199" s="162"/>
      <c r="P199" s="162"/>
      <c r="Q199" s="162"/>
      <c r="R199" s="162"/>
      <c r="S199" s="162"/>
      <c r="T199" s="163"/>
      <c r="AT199" s="158" t="s">
        <v>160</v>
      </c>
      <c r="AU199" s="158" t="s">
        <v>83</v>
      </c>
      <c r="AV199" s="13" t="s">
        <v>83</v>
      </c>
      <c r="AW199" s="13" t="s">
        <v>29</v>
      </c>
      <c r="AX199" s="13" t="s">
        <v>81</v>
      </c>
      <c r="AY199" s="158" t="s">
        <v>152</v>
      </c>
    </row>
    <row r="200" spans="1:65" s="2" customFormat="1" ht="14.4" customHeight="1">
      <c r="A200" s="30"/>
      <c r="B200" s="142"/>
      <c r="C200" s="143" t="s">
        <v>305</v>
      </c>
      <c r="D200" s="143" t="s">
        <v>154</v>
      </c>
      <c r="E200" s="144" t="s">
        <v>772</v>
      </c>
      <c r="F200" s="145" t="s">
        <v>773</v>
      </c>
      <c r="G200" s="146" t="s">
        <v>157</v>
      </c>
      <c r="H200" s="147">
        <v>865</v>
      </c>
      <c r="I200" s="148"/>
      <c r="J200" s="148">
        <f>ROUND(I200*H200,2)</f>
        <v>0</v>
      </c>
      <c r="K200" s="149"/>
      <c r="L200" s="31"/>
      <c r="M200" s="150" t="s">
        <v>1</v>
      </c>
      <c r="N200" s="151" t="s">
        <v>38</v>
      </c>
      <c r="O200" s="152">
        <v>0.13900000000000001</v>
      </c>
      <c r="P200" s="152">
        <f>O200*H200</f>
        <v>120.23500000000001</v>
      </c>
      <c r="Q200" s="152">
        <v>0</v>
      </c>
      <c r="R200" s="152">
        <f>Q200*H200</f>
        <v>0</v>
      </c>
      <c r="S200" s="152">
        <v>0</v>
      </c>
      <c r="T200" s="153">
        <f>S200*H200</f>
        <v>0</v>
      </c>
      <c r="U200" s="30"/>
      <c r="V200" s="30"/>
      <c r="W200" s="30"/>
      <c r="X200" s="30"/>
      <c r="Y200" s="30"/>
      <c r="Z200" s="30"/>
      <c r="AA200" s="30"/>
      <c r="AB200" s="30"/>
      <c r="AC200" s="30"/>
      <c r="AD200" s="30"/>
      <c r="AE200" s="30"/>
      <c r="AR200" s="154" t="s">
        <v>158</v>
      </c>
      <c r="AT200" s="154" t="s">
        <v>154</v>
      </c>
      <c r="AU200" s="154" t="s">
        <v>83</v>
      </c>
      <c r="AY200" s="18" t="s">
        <v>152</v>
      </c>
      <c r="BE200" s="155">
        <f>IF(N200="základní",J200,0)</f>
        <v>0</v>
      </c>
      <c r="BF200" s="155">
        <f>IF(N200="snížená",J200,0)</f>
        <v>0</v>
      </c>
      <c r="BG200" s="155">
        <f>IF(N200="zákl. přenesená",J200,0)</f>
        <v>0</v>
      </c>
      <c r="BH200" s="155">
        <f>IF(N200="sníž. přenesená",J200,0)</f>
        <v>0</v>
      </c>
      <c r="BI200" s="155">
        <f>IF(N200="nulová",J200,0)</f>
        <v>0</v>
      </c>
      <c r="BJ200" s="18" t="s">
        <v>81</v>
      </c>
      <c r="BK200" s="155">
        <f>ROUND(I200*H200,2)</f>
        <v>0</v>
      </c>
      <c r="BL200" s="18" t="s">
        <v>158</v>
      </c>
      <c r="BM200" s="154" t="s">
        <v>774</v>
      </c>
    </row>
    <row r="201" spans="1:65" s="13" customFormat="1">
      <c r="B201" s="156"/>
      <c r="D201" s="157" t="s">
        <v>160</v>
      </c>
      <c r="E201" s="158" t="s">
        <v>1</v>
      </c>
      <c r="F201" s="159" t="s">
        <v>775</v>
      </c>
      <c r="H201" s="160">
        <v>865</v>
      </c>
      <c r="L201" s="156"/>
      <c r="M201" s="161"/>
      <c r="N201" s="162"/>
      <c r="O201" s="162"/>
      <c r="P201" s="162"/>
      <c r="Q201" s="162"/>
      <c r="R201" s="162"/>
      <c r="S201" s="162"/>
      <c r="T201" s="163"/>
      <c r="AT201" s="158" t="s">
        <v>160</v>
      </c>
      <c r="AU201" s="158" t="s">
        <v>83</v>
      </c>
      <c r="AV201" s="13" t="s">
        <v>83</v>
      </c>
      <c r="AW201" s="13" t="s">
        <v>29</v>
      </c>
      <c r="AX201" s="13" t="s">
        <v>81</v>
      </c>
      <c r="AY201" s="158" t="s">
        <v>152</v>
      </c>
    </row>
    <row r="202" spans="1:65" s="12" customFormat="1" ht="22.8" customHeight="1">
      <c r="B202" s="130"/>
      <c r="D202" s="131" t="s">
        <v>72</v>
      </c>
      <c r="E202" s="140" t="s">
        <v>334</v>
      </c>
      <c r="F202" s="140" t="s">
        <v>335</v>
      </c>
      <c r="J202" s="141">
        <f>BK202</f>
        <v>0</v>
      </c>
      <c r="L202" s="130"/>
      <c r="M202" s="134"/>
      <c r="N202" s="135"/>
      <c r="O202" s="135"/>
      <c r="P202" s="136">
        <f>P203</f>
        <v>113.97566400000001</v>
      </c>
      <c r="Q202" s="135"/>
      <c r="R202" s="136">
        <f>R203</f>
        <v>0</v>
      </c>
      <c r="S202" s="135"/>
      <c r="T202" s="137">
        <f>T203</f>
        <v>0</v>
      </c>
      <c r="AR202" s="131" t="s">
        <v>81</v>
      </c>
      <c r="AT202" s="138" t="s">
        <v>72</v>
      </c>
      <c r="AU202" s="138" t="s">
        <v>81</v>
      </c>
      <c r="AY202" s="131" t="s">
        <v>152</v>
      </c>
      <c r="BK202" s="139">
        <f>BK203</f>
        <v>0</v>
      </c>
    </row>
    <row r="203" spans="1:65" s="2" customFormat="1" ht="14.4" customHeight="1">
      <c r="A203" s="30"/>
      <c r="B203" s="142"/>
      <c r="C203" s="143" t="s">
        <v>309</v>
      </c>
      <c r="D203" s="143" t="s">
        <v>154</v>
      </c>
      <c r="E203" s="144" t="s">
        <v>776</v>
      </c>
      <c r="F203" s="145" t="s">
        <v>777</v>
      </c>
      <c r="G203" s="146" t="s">
        <v>255</v>
      </c>
      <c r="H203" s="147">
        <v>863.452</v>
      </c>
      <c r="I203" s="148"/>
      <c r="J203" s="148">
        <f>ROUND(I203*H203,2)</f>
        <v>0</v>
      </c>
      <c r="K203" s="149"/>
      <c r="L203" s="31"/>
      <c r="M203" s="150" t="s">
        <v>1</v>
      </c>
      <c r="N203" s="151" t="s">
        <v>38</v>
      </c>
      <c r="O203" s="152">
        <v>0.13200000000000001</v>
      </c>
      <c r="P203" s="152">
        <f>O203*H203</f>
        <v>113.97566400000001</v>
      </c>
      <c r="Q203" s="152">
        <v>0</v>
      </c>
      <c r="R203" s="152">
        <f>Q203*H203</f>
        <v>0</v>
      </c>
      <c r="S203" s="152">
        <v>0</v>
      </c>
      <c r="T203" s="153">
        <f>S203*H203</f>
        <v>0</v>
      </c>
      <c r="U203" s="30"/>
      <c r="V203" s="30"/>
      <c r="W203" s="30"/>
      <c r="X203" s="30"/>
      <c r="Y203" s="30"/>
      <c r="Z203" s="30"/>
      <c r="AA203" s="30"/>
      <c r="AB203" s="30"/>
      <c r="AC203" s="30"/>
      <c r="AD203" s="30"/>
      <c r="AE203" s="30"/>
      <c r="AR203" s="154" t="s">
        <v>158</v>
      </c>
      <c r="AT203" s="154" t="s">
        <v>154</v>
      </c>
      <c r="AU203" s="154" t="s">
        <v>83</v>
      </c>
      <c r="AY203" s="18" t="s">
        <v>152</v>
      </c>
      <c r="BE203" s="155">
        <f>IF(N203="základní",J203,0)</f>
        <v>0</v>
      </c>
      <c r="BF203" s="155">
        <f>IF(N203="snížená",J203,0)</f>
        <v>0</v>
      </c>
      <c r="BG203" s="155">
        <f>IF(N203="zákl. přenesená",J203,0)</f>
        <v>0</v>
      </c>
      <c r="BH203" s="155">
        <f>IF(N203="sníž. přenesená",J203,0)</f>
        <v>0</v>
      </c>
      <c r="BI203" s="155">
        <f>IF(N203="nulová",J203,0)</f>
        <v>0</v>
      </c>
      <c r="BJ203" s="18" t="s">
        <v>81</v>
      </c>
      <c r="BK203" s="155">
        <f>ROUND(I203*H203,2)</f>
        <v>0</v>
      </c>
      <c r="BL203" s="18" t="s">
        <v>158</v>
      </c>
      <c r="BM203" s="154" t="s">
        <v>778</v>
      </c>
    </row>
    <row r="204" spans="1:65" s="12" customFormat="1" ht="25.95" customHeight="1">
      <c r="B204" s="130"/>
      <c r="D204" s="131" t="s">
        <v>72</v>
      </c>
      <c r="E204" s="132" t="s">
        <v>340</v>
      </c>
      <c r="F204" s="132" t="s">
        <v>341</v>
      </c>
      <c r="J204" s="133">
        <f>BK204</f>
        <v>0</v>
      </c>
      <c r="L204" s="130"/>
      <c r="M204" s="134"/>
      <c r="N204" s="135"/>
      <c r="O204" s="135"/>
      <c r="P204" s="136">
        <f>P205+P226+P238</f>
        <v>0</v>
      </c>
      <c r="Q204" s="135"/>
      <c r="R204" s="136">
        <f>R205+R226+R238</f>
        <v>0</v>
      </c>
      <c r="S204" s="135"/>
      <c r="T204" s="137">
        <f>T205+T226+T238</f>
        <v>0</v>
      </c>
      <c r="AR204" s="131" t="s">
        <v>83</v>
      </c>
      <c r="AT204" s="138" t="s">
        <v>72</v>
      </c>
      <c r="AU204" s="138" t="s">
        <v>73</v>
      </c>
      <c r="AY204" s="131" t="s">
        <v>152</v>
      </c>
      <c r="BK204" s="139">
        <f>BK205+BK226+BK238</f>
        <v>0</v>
      </c>
    </row>
    <row r="205" spans="1:65" s="12" customFormat="1" ht="22.8" customHeight="1">
      <c r="B205" s="130"/>
      <c r="D205" s="131" t="s">
        <v>72</v>
      </c>
      <c r="E205" s="140" t="s">
        <v>342</v>
      </c>
      <c r="F205" s="140" t="s">
        <v>343</v>
      </c>
      <c r="J205" s="141">
        <f>BK205</f>
        <v>0</v>
      </c>
      <c r="L205" s="130"/>
      <c r="M205" s="134"/>
      <c r="N205" s="135"/>
      <c r="O205" s="135"/>
      <c r="P205" s="136">
        <f>SUM(P206:P225)</f>
        <v>0</v>
      </c>
      <c r="Q205" s="135"/>
      <c r="R205" s="136">
        <f>SUM(R206:R225)</f>
        <v>0</v>
      </c>
      <c r="S205" s="135"/>
      <c r="T205" s="137">
        <f>SUM(T206:T225)</f>
        <v>0</v>
      </c>
      <c r="AR205" s="131" t="s">
        <v>83</v>
      </c>
      <c r="AT205" s="138" t="s">
        <v>72</v>
      </c>
      <c r="AU205" s="138" t="s">
        <v>81</v>
      </c>
      <c r="AY205" s="131" t="s">
        <v>152</v>
      </c>
      <c r="BK205" s="139">
        <f>SUM(BK206:BK225)</f>
        <v>0</v>
      </c>
    </row>
    <row r="206" spans="1:65" s="2" customFormat="1" ht="24.15" customHeight="1">
      <c r="A206" s="30"/>
      <c r="B206" s="142"/>
      <c r="C206" s="143" t="s">
        <v>314</v>
      </c>
      <c r="D206" s="143" t="s">
        <v>154</v>
      </c>
      <c r="E206" s="144" t="s">
        <v>779</v>
      </c>
      <c r="F206" s="145" t="s">
        <v>780</v>
      </c>
      <c r="G206" s="146" t="s">
        <v>173</v>
      </c>
      <c r="H206" s="147">
        <v>88</v>
      </c>
      <c r="I206" s="148"/>
      <c r="J206" s="148">
        <f>ROUND(I206*H206,2)</f>
        <v>0</v>
      </c>
      <c r="K206" s="149"/>
      <c r="L206" s="31"/>
      <c r="M206" s="150" t="s">
        <v>1</v>
      </c>
      <c r="N206" s="151" t="s">
        <v>38</v>
      </c>
      <c r="O206" s="152">
        <v>0</v>
      </c>
      <c r="P206" s="152">
        <f>O206*H206</f>
        <v>0</v>
      </c>
      <c r="Q206" s="152">
        <v>0</v>
      </c>
      <c r="R206" s="152">
        <f>Q206*H206</f>
        <v>0</v>
      </c>
      <c r="S206" s="152">
        <v>0</v>
      </c>
      <c r="T206" s="153">
        <f>S206*H206</f>
        <v>0</v>
      </c>
      <c r="U206" s="30"/>
      <c r="V206" s="30"/>
      <c r="W206" s="30"/>
      <c r="X206" s="30"/>
      <c r="Y206" s="30"/>
      <c r="Z206" s="30"/>
      <c r="AA206" s="30"/>
      <c r="AB206" s="30"/>
      <c r="AC206" s="30"/>
      <c r="AD206" s="30"/>
      <c r="AE206" s="30"/>
      <c r="AR206" s="154" t="s">
        <v>252</v>
      </c>
      <c r="AT206" s="154" t="s">
        <v>154</v>
      </c>
      <c r="AU206" s="154" t="s">
        <v>83</v>
      </c>
      <c r="AY206" s="18" t="s">
        <v>152</v>
      </c>
      <c r="BE206" s="155">
        <f>IF(N206="základní",J206,0)</f>
        <v>0</v>
      </c>
      <c r="BF206" s="155">
        <f>IF(N206="snížená",J206,0)</f>
        <v>0</v>
      </c>
      <c r="BG206" s="155">
        <f>IF(N206="zákl. přenesená",J206,0)</f>
        <v>0</v>
      </c>
      <c r="BH206" s="155">
        <f>IF(N206="sníž. přenesená",J206,0)</f>
        <v>0</v>
      </c>
      <c r="BI206" s="155">
        <f>IF(N206="nulová",J206,0)</f>
        <v>0</v>
      </c>
      <c r="BJ206" s="18" t="s">
        <v>81</v>
      </c>
      <c r="BK206" s="155">
        <f>ROUND(I206*H206,2)</f>
        <v>0</v>
      </c>
      <c r="BL206" s="18" t="s">
        <v>252</v>
      </c>
      <c r="BM206" s="154" t="s">
        <v>781</v>
      </c>
    </row>
    <row r="207" spans="1:65" s="13" customFormat="1">
      <c r="B207" s="156"/>
      <c r="D207" s="157" t="s">
        <v>160</v>
      </c>
      <c r="E207" s="158" t="s">
        <v>1</v>
      </c>
      <c r="F207" s="159" t="s">
        <v>782</v>
      </c>
      <c r="H207" s="160">
        <v>22</v>
      </c>
      <c r="L207" s="156"/>
      <c r="M207" s="161"/>
      <c r="N207" s="162"/>
      <c r="O207" s="162"/>
      <c r="P207" s="162"/>
      <c r="Q207" s="162"/>
      <c r="R207" s="162"/>
      <c r="S207" s="162"/>
      <c r="T207" s="163"/>
      <c r="AT207" s="158" t="s">
        <v>160</v>
      </c>
      <c r="AU207" s="158" t="s">
        <v>83</v>
      </c>
      <c r="AV207" s="13" t="s">
        <v>83</v>
      </c>
      <c r="AW207" s="13" t="s">
        <v>29</v>
      </c>
      <c r="AX207" s="13" t="s">
        <v>73</v>
      </c>
      <c r="AY207" s="158" t="s">
        <v>152</v>
      </c>
    </row>
    <row r="208" spans="1:65" s="13" customFormat="1">
      <c r="B208" s="156"/>
      <c r="D208" s="157" t="s">
        <v>160</v>
      </c>
      <c r="E208" s="158" t="s">
        <v>1</v>
      </c>
      <c r="F208" s="159" t="s">
        <v>783</v>
      </c>
      <c r="H208" s="160">
        <v>24</v>
      </c>
      <c r="L208" s="156"/>
      <c r="M208" s="161"/>
      <c r="N208" s="162"/>
      <c r="O208" s="162"/>
      <c r="P208" s="162"/>
      <c r="Q208" s="162"/>
      <c r="R208" s="162"/>
      <c r="S208" s="162"/>
      <c r="T208" s="163"/>
      <c r="AT208" s="158" t="s">
        <v>160</v>
      </c>
      <c r="AU208" s="158" t="s">
        <v>83</v>
      </c>
      <c r="AV208" s="13" t="s">
        <v>83</v>
      </c>
      <c r="AW208" s="13" t="s">
        <v>29</v>
      </c>
      <c r="AX208" s="13" t="s">
        <v>73</v>
      </c>
      <c r="AY208" s="158" t="s">
        <v>152</v>
      </c>
    </row>
    <row r="209" spans="1:65" s="13" customFormat="1">
      <c r="B209" s="156"/>
      <c r="D209" s="157" t="s">
        <v>160</v>
      </c>
      <c r="E209" s="158" t="s">
        <v>1</v>
      </c>
      <c r="F209" s="159" t="s">
        <v>784</v>
      </c>
      <c r="H209" s="160">
        <v>20</v>
      </c>
      <c r="L209" s="156"/>
      <c r="M209" s="161"/>
      <c r="N209" s="162"/>
      <c r="O209" s="162"/>
      <c r="P209" s="162"/>
      <c r="Q209" s="162"/>
      <c r="R209" s="162"/>
      <c r="S209" s="162"/>
      <c r="T209" s="163"/>
      <c r="AT209" s="158" t="s">
        <v>160</v>
      </c>
      <c r="AU209" s="158" t="s">
        <v>83</v>
      </c>
      <c r="AV209" s="13" t="s">
        <v>83</v>
      </c>
      <c r="AW209" s="13" t="s">
        <v>29</v>
      </c>
      <c r="AX209" s="13" t="s">
        <v>73</v>
      </c>
      <c r="AY209" s="158" t="s">
        <v>152</v>
      </c>
    </row>
    <row r="210" spans="1:65" s="13" customFormat="1">
      <c r="B210" s="156"/>
      <c r="D210" s="157" t="s">
        <v>160</v>
      </c>
      <c r="E210" s="158" t="s">
        <v>1</v>
      </c>
      <c r="F210" s="159" t="s">
        <v>785</v>
      </c>
      <c r="H210" s="160">
        <v>22</v>
      </c>
      <c r="L210" s="156"/>
      <c r="M210" s="161"/>
      <c r="N210" s="162"/>
      <c r="O210" s="162"/>
      <c r="P210" s="162"/>
      <c r="Q210" s="162"/>
      <c r="R210" s="162"/>
      <c r="S210" s="162"/>
      <c r="T210" s="163"/>
      <c r="AT210" s="158" t="s">
        <v>160</v>
      </c>
      <c r="AU210" s="158" t="s">
        <v>83</v>
      </c>
      <c r="AV210" s="13" t="s">
        <v>83</v>
      </c>
      <c r="AW210" s="13" t="s">
        <v>29</v>
      </c>
      <c r="AX210" s="13" t="s">
        <v>73</v>
      </c>
      <c r="AY210" s="158" t="s">
        <v>152</v>
      </c>
    </row>
    <row r="211" spans="1:65" s="16" customFormat="1">
      <c r="B211" s="177"/>
      <c r="D211" s="157" t="s">
        <v>160</v>
      </c>
      <c r="E211" s="178" t="s">
        <v>1</v>
      </c>
      <c r="F211" s="179" t="s">
        <v>203</v>
      </c>
      <c r="H211" s="180">
        <v>88</v>
      </c>
      <c r="L211" s="177"/>
      <c r="M211" s="181"/>
      <c r="N211" s="182"/>
      <c r="O211" s="182"/>
      <c r="P211" s="182"/>
      <c r="Q211" s="182"/>
      <c r="R211" s="182"/>
      <c r="S211" s="182"/>
      <c r="T211" s="183"/>
      <c r="AT211" s="178" t="s">
        <v>160</v>
      </c>
      <c r="AU211" s="178" t="s">
        <v>83</v>
      </c>
      <c r="AV211" s="16" t="s">
        <v>158</v>
      </c>
      <c r="AW211" s="16" t="s">
        <v>29</v>
      </c>
      <c r="AX211" s="16" t="s">
        <v>81</v>
      </c>
      <c r="AY211" s="178" t="s">
        <v>152</v>
      </c>
    </row>
    <row r="212" spans="1:65" s="2" customFormat="1" ht="24.15" customHeight="1">
      <c r="A212" s="30"/>
      <c r="B212" s="142"/>
      <c r="C212" s="143" t="s">
        <v>318</v>
      </c>
      <c r="D212" s="143" t="s">
        <v>154</v>
      </c>
      <c r="E212" s="144" t="s">
        <v>786</v>
      </c>
      <c r="F212" s="145" t="s">
        <v>787</v>
      </c>
      <c r="G212" s="146" t="s">
        <v>173</v>
      </c>
      <c r="H212" s="147">
        <v>16</v>
      </c>
      <c r="I212" s="148"/>
      <c r="J212" s="148">
        <f>ROUND(I212*H212,2)</f>
        <v>0</v>
      </c>
      <c r="K212" s="149"/>
      <c r="L212" s="31"/>
      <c r="M212" s="150" t="s">
        <v>1</v>
      </c>
      <c r="N212" s="151" t="s">
        <v>38</v>
      </c>
      <c r="O212" s="152">
        <v>0</v>
      </c>
      <c r="P212" s="152">
        <f>O212*H212</f>
        <v>0</v>
      </c>
      <c r="Q212" s="152">
        <v>0</v>
      </c>
      <c r="R212" s="152">
        <f>Q212*H212</f>
        <v>0</v>
      </c>
      <c r="S212" s="152">
        <v>0</v>
      </c>
      <c r="T212" s="153">
        <f>S212*H212</f>
        <v>0</v>
      </c>
      <c r="U212" s="30"/>
      <c r="V212" s="30"/>
      <c r="W212" s="30"/>
      <c r="X212" s="30"/>
      <c r="Y212" s="30"/>
      <c r="Z212" s="30"/>
      <c r="AA212" s="30"/>
      <c r="AB212" s="30"/>
      <c r="AC212" s="30"/>
      <c r="AD212" s="30"/>
      <c r="AE212" s="30"/>
      <c r="AR212" s="154" t="s">
        <v>252</v>
      </c>
      <c r="AT212" s="154" t="s">
        <v>154</v>
      </c>
      <c r="AU212" s="154" t="s">
        <v>83</v>
      </c>
      <c r="AY212" s="18" t="s">
        <v>152</v>
      </c>
      <c r="BE212" s="155">
        <f>IF(N212="základní",J212,0)</f>
        <v>0</v>
      </c>
      <c r="BF212" s="155">
        <f>IF(N212="snížená",J212,0)</f>
        <v>0</v>
      </c>
      <c r="BG212" s="155">
        <f>IF(N212="zákl. přenesená",J212,0)</f>
        <v>0</v>
      </c>
      <c r="BH212" s="155">
        <f>IF(N212="sníž. přenesená",J212,0)</f>
        <v>0</v>
      </c>
      <c r="BI212" s="155">
        <f>IF(N212="nulová",J212,0)</f>
        <v>0</v>
      </c>
      <c r="BJ212" s="18" t="s">
        <v>81</v>
      </c>
      <c r="BK212" s="155">
        <f>ROUND(I212*H212,2)</f>
        <v>0</v>
      </c>
      <c r="BL212" s="18" t="s">
        <v>252</v>
      </c>
      <c r="BM212" s="154" t="s">
        <v>788</v>
      </c>
    </row>
    <row r="213" spans="1:65" s="13" customFormat="1">
      <c r="B213" s="156"/>
      <c r="D213" s="157" t="s">
        <v>160</v>
      </c>
      <c r="E213" s="158" t="s">
        <v>1</v>
      </c>
      <c r="F213" s="159" t="s">
        <v>789</v>
      </c>
      <c r="H213" s="160">
        <v>16</v>
      </c>
      <c r="L213" s="156"/>
      <c r="M213" s="161"/>
      <c r="N213" s="162"/>
      <c r="O213" s="162"/>
      <c r="P213" s="162"/>
      <c r="Q213" s="162"/>
      <c r="R213" s="162"/>
      <c r="S213" s="162"/>
      <c r="T213" s="163"/>
      <c r="AT213" s="158" t="s">
        <v>160</v>
      </c>
      <c r="AU213" s="158" t="s">
        <v>83</v>
      </c>
      <c r="AV213" s="13" t="s">
        <v>83</v>
      </c>
      <c r="AW213" s="13" t="s">
        <v>29</v>
      </c>
      <c r="AX213" s="13" t="s">
        <v>81</v>
      </c>
      <c r="AY213" s="158" t="s">
        <v>152</v>
      </c>
    </row>
    <row r="214" spans="1:65" s="2" customFormat="1" ht="24.15" customHeight="1">
      <c r="A214" s="30"/>
      <c r="B214" s="142"/>
      <c r="C214" s="143" t="s">
        <v>322</v>
      </c>
      <c r="D214" s="143" t="s">
        <v>154</v>
      </c>
      <c r="E214" s="144" t="s">
        <v>790</v>
      </c>
      <c r="F214" s="145" t="s">
        <v>791</v>
      </c>
      <c r="G214" s="146" t="s">
        <v>173</v>
      </c>
      <c r="H214" s="147">
        <v>8</v>
      </c>
      <c r="I214" s="148"/>
      <c r="J214" s="148">
        <f>ROUND(I214*H214,2)</f>
        <v>0</v>
      </c>
      <c r="K214" s="149"/>
      <c r="L214" s="31"/>
      <c r="M214" s="150" t="s">
        <v>1</v>
      </c>
      <c r="N214" s="151" t="s">
        <v>38</v>
      </c>
      <c r="O214" s="152">
        <v>0</v>
      </c>
      <c r="P214" s="152">
        <f>O214*H214</f>
        <v>0</v>
      </c>
      <c r="Q214" s="152">
        <v>0</v>
      </c>
      <c r="R214" s="152">
        <f>Q214*H214</f>
        <v>0</v>
      </c>
      <c r="S214" s="152">
        <v>0</v>
      </c>
      <c r="T214" s="153">
        <f>S214*H214</f>
        <v>0</v>
      </c>
      <c r="U214" s="30"/>
      <c r="V214" s="30"/>
      <c r="W214" s="30"/>
      <c r="X214" s="30"/>
      <c r="Y214" s="30"/>
      <c r="Z214" s="30"/>
      <c r="AA214" s="30"/>
      <c r="AB214" s="30"/>
      <c r="AC214" s="30"/>
      <c r="AD214" s="30"/>
      <c r="AE214" s="30"/>
      <c r="AR214" s="154" t="s">
        <v>252</v>
      </c>
      <c r="AT214" s="154" t="s">
        <v>154</v>
      </c>
      <c r="AU214" s="154" t="s">
        <v>83</v>
      </c>
      <c r="AY214" s="18" t="s">
        <v>152</v>
      </c>
      <c r="BE214" s="155">
        <f>IF(N214="základní",J214,0)</f>
        <v>0</v>
      </c>
      <c r="BF214" s="155">
        <f>IF(N214="snížená",J214,0)</f>
        <v>0</v>
      </c>
      <c r="BG214" s="155">
        <f>IF(N214="zákl. přenesená",J214,0)</f>
        <v>0</v>
      </c>
      <c r="BH214" s="155">
        <f>IF(N214="sníž. přenesená",J214,0)</f>
        <v>0</v>
      </c>
      <c r="BI214" s="155">
        <f>IF(N214="nulová",J214,0)</f>
        <v>0</v>
      </c>
      <c r="BJ214" s="18" t="s">
        <v>81</v>
      </c>
      <c r="BK214" s="155">
        <f>ROUND(I214*H214,2)</f>
        <v>0</v>
      </c>
      <c r="BL214" s="18" t="s">
        <v>252</v>
      </c>
      <c r="BM214" s="154" t="s">
        <v>792</v>
      </c>
    </row>
    <row r="215" spans="1:65" s="13" customFormat="1">
      <c r="B215" s="156"/>
      <c r="D215" s="157" t="s">
        <v>160</v>
      </c>
      <c r="E215" s="158" t="s">
        <v>1</v>
      </c>
      <c r="F215" s="159" t="s">
        <v>793</v>
      </c>
      <c r="H215" s="160">
        <v>8</v>
      </c>
      <c r="L215" s="156"/>
      <c r="M215" s="161"/>
      <c r="N215" s="162"/>
      <c r="O215" s="162"/>
      <c r="P215" s="162"/>
      <c r="Q215" s="162"/>
      <c r="R215" s="162"/>
      <c r="S215" s="162"/>
      <c r="T215" s="163"/>
      <c r="AT215" s="158" t="s">
        <v>160</v>
      </c>
      <c r="AU215" s="158" t="s">
        <v>83</v>
      </c>
      <c r="AV215" s="13" t="s">
        <v>83</v>
      </c>
      <c r="AW215" s="13" t="s">
        <v>29</v>
      </c>
      <c r="AX215" s="13" t="s">
        <v>81</v>
      </c>
      <c r="AY215" s="158" t="s">
        <v>152</v>
      </c>
    </row>
    <row r="216" spans="1:65" s="2" customFormat="1" ht="24.15" customHeight="1">
      <c r="A216" s="30"/>
      <c r="B216" s="142"/>
      <c r="C216" s="143" t="s">
        <v>326</v>
      </c>
      <c r="D216" s="143" t="s">
        <v>154</v>
      </c>
      <c r="E216" s="144" t="s">
        <v>794</v>
      </c>
      <c r="F216" s="145" t="s">
        <v>795</v>
      </c>
      <c r="G216" s="146" t="s">
        <v>173</v>
      </c>
      <c r="H216" s="147">
        <v>240</v>
      </c>
      <c r="I216" s="148"/>
      <c r="J216" s="148">
        <f>ROUND(I216*H216,2)</f>
        <v>0</v>
      </c>
      <c r="K216" s="149"/>
      <c r="L216" s="31"/>
      <c r="M216" s="150" t="s">
        <v>1</v>
      </c>
      <c r="N216" s="151" t="s">
        <v>38</v>
      </c>
      <c r="O216" s="152">
        <v>0</v>
      </c>
      <c r="P216" s="152">
        <f>O216*H216</f>
        <v>0</v>
      </c>
      <c r="Q216" s="152">
        <v>0</v>
      </c>
      <c r="R216" s="152">
        <f>Q216*H216</f>
        <v>0</v>
      </c>
      <c r="S216" s="152">
        <v>0</v>
      </c>
      <c r="T216" s="153">
        <f>S216*H216</f>
        <v>0</v>
      </c>
      <c r="U216" s="30"/>
      <c r="V216" s="30"/>
      <c r="W216" s="30"/>
      <c r="X216" s="30"/>
      <c r="Y216" s="30"/>
      <c r="Z216" s="30"/>
      <c r="AA216" s="30"/>
      <c r="AB216" s="30"/>
      <c r="AC216" s="30"/>
      <c r="AD216" s="30"/>
      <c r="AE216" s="30"/>
      <c r="AR216" s="154" t="s">
        <v>252</v>
      </c>
      <c r="AT216" s="154" t="s">
        <v>154</v>
      </c>
      <c r="AU216" s="154" t="s">
        <v>83</v>
      </c>
      <c r="AY216" s="18" t="s">
        <v>152</v>
      </c>
      <c r="BE216" s="155">
        <f>IF(N216="základní",J216,0)</f>
        <v>0</v>
      </c>
      <c r="BF216" s="155">
        <f>IF(N216="snížená",J216,0)</f>
        <v>0</v>
      </c>
      <c r="BG216" s="155">
        <f>IF(N216="zákl. přenesená",J216,0)</f>
        <v>0</v>
      </c>
      <c r="BH216" s="155">
        <f>IF(N216="sníž. přenesená",J216,0)</f>
        <v>0</v>
      </c>
      <c r="BI216" s="155">
        <f>IF(N216="nulová",J216,0)</f>
        <v>0</v>
      </c>
      <c r="BJ216" s="18" t="s">
        <v>81</v>
      </c>
      <c r="BK216" s="155">
        <f>ROUND(I216*H216,2)</f>
        <v>0</v>
      </c>
      <c r="BL216" s="18" t="s">
        <v>252</v>
      </c>
      <c r="BM216" s="154" t="s">
        <v>796</v>
      </c>
    </row>
    <row r="217" spans="1:65" s="13" customFormat="1">
      <c r="B217" s="156"/>
      <c r="D217" s="157" t="s">
        <v>160</v>
      </c>
      <c r="E217" s="158" t="s">
        <v>1</v>
      </c>
      <c r="F217" s="159" t="s">
        <v>797</v>
      </c>
      <c r="H217" s="160">
        <v>72</v>
      </c>
      <c r="L217" s="156"/>
      <c r="M217" s="161"/>
      <c r="N217" s="162"/>
      <c r="O217" s="162"/>
      <c r="P217" s="162"/>
      <c r="Q217" s="162"/>
      <c r="R217" s="162"/>
      <c r="S217" s="162"/>
      <c r="T217" s="163"/>
      <c r="AT217" s="158" t="s">
        <v>160</v>
      </c>
      <c r="AU217" s="158" t="s">
        <v>83</v>
      </c>
      <c r="AV217" s="13" t="s">
        <v>83</v>
      </c>
      <c r="AW217" s="13" t="s">
        <v>29</v>
      </c>
      <c r="AX217" s="13" t="s">
        <v>73</v>
      </c>
      <c r="AY217" s="158" t="s">
        <v>152</v>
      </c>
    </row>
    <row r="218" spans="1:65" s="13" customFormat="1">
      <c r="B218" s="156"/>
      <c r="D218" s="157" t="s">
        <v>160</v>
      </c>
      <c r="E218" s="158" t="s">
        <v>1</v>
      </c>
      <c r="F218" s="159" t="s">
        <v>798</v>
      </c>
      <c r="H218" s="160">
        <v>72</v>
      </c>
      <c r="L218" s="156"/>
      <c r="M218" s="161"/>
      <c r="N218" s="162"/>
      <c r="O218" s="162"/>
      <c r="P218" s="162"/>
      <c r="Q218" s="162"/>
      <c r="R218" s="162"/>
      <c r="S218" s="162"/>
      <c r="T218" s="163"/>
      <c r="AT218" s="158" t="s">
        <v>160</v>
      </c>
      <c r="AU218" s="158" t="s">
        <v>83</v>
      </c>
      <c r="AV218" s="13" t="s">
        <v>83</v>
      </c>
      <c r="AW218" s="13" t="s">
        <v>29</v>
      </c>
      <c r="AX218" s="13" t="s">
        <v>73</v>
      </c>
      <c r="AY218" s="158" t="s">
        <v>152</v>
      </c>
    </row>
    <row r="219" spans="1:65" s="13" customFormat="1">
      <c r="B219" s="156"/>
      <c r="D219" s="157" t="s">
        <v>160</v>
      </c>
      <c r="E219" s="158" t="s">
        <v>1</v>
      </c>
      <c r="F219" s="159" t="s">
        <v>799</v>
      </c>
      <c r="H219" s="160">
        <v>48</v>
      </c>
      <c r="L219" s="156"/>
      <c r="M219" s="161"/>
      <c r="N219" s="162"/>
      <c r="O219" s="162"/>
      <c r="P219" s="162"/>
      <c r="Q219" s="162"/>
      <c r="R219" s="162"/>
      <c r="S219" s="162"/>
      <c r="T219" s="163"/>
      <c r="AT219" s="158" t="s">
        <v>160</v>
      </c>
      <c r="AU219" s="158" t="s">
        <v>83</v>
      </c>
      <c r="AV219" s="13" t="s">
        <v>83</v>
      </c>
      <c r="AW219" s="13" t="s">
        <v>29</v>
      </c>
      <c r="AX219" s="13" t="s">
        <v>73</v>
      </c>
      <c r="AY219" s="158" t="s">
        <v>152</v>
      </c>
    </row>
    <row r="220" spans="1:65" s="13" customFormat="1">
      <c r="B220" s="156"/>
      <c r="D220" s="157" t="s">
        <v>160</v>
      </c>
      <c r="E220" s="158" t="s">
        <v>1</v>
      </c>
      <c r="F220" s="159" t="s">
        <v>800</v>
      </c>
      <c r="H220" s="160">
        <v>48</v>
      </c>
      <c r="L220" s="156"/>
      <c r="M220" s="161"/>
      <c r="N220" s="162"/>
      <c r="O220" s="162"/>
      <c r="P220" s="162"/>
      <c r="Q220" s="162"/>
      <c r="R220" s="162"/>
      <c r="S220" s="162"/>
      <c r="T220" s="163"/>
      <c r="AT220" s="158" t="s">
        <v>160</v>
      </c>
      <c r="AU220" s="158" t="s">
        <v>83</v>
      </c>
      <c r="AV220" s="13" t="s">
        <v>83</v>
      </c>
      <c r="AW220" s="13" t="s">
        <v>29</v>
      </c>
      <c r="AX220" s="13" t="s">
        <v>73</v>
      </c>
      <c r="AY220" s="158" t="s">
        <v>152</v>
      </c>
    </row>
    <row r="221" spans="1:65" s="16" customFormat="1">
      <c r="B221" s="177"/>
      <c r="D221" s="157" t="s">
        <v>160</v>
      </c>
      <c r="E221" s="178" t="s">
        <v>1</v>
      </c>
      <c r="F221" s="179" t="s">
        <v>203</v>
      </c>
      <c r="H221" s="180">
        <v>240</v>
      </c>
      <c r="L221" s="177"/>
      <c r="M221" s="181"/>
      <c r="N221" s="182"/>
      <c r="O221" s="182"/>
      <c r="P221" s="182"/>
      <c r="Q221" s="182"/>
      <c r="R221" s="182"/>
      <c r="S221" s="182"/>
      <c r="T221" s="183"/>
      <c r="AT221" s="178" t="s">
        <v>160</v>
      </c>
      <c r="AU221" s="178" t="s">
        <v>83</v>
      </c>
      <c r="AV221" s="16" t="s">
        <v>158</v>
      </c>
      <c r="AW221" s="16" t="s">
        <v>29</v>
      </c>
      <c r="AX221" s="16" t="s">
        <v>81</v>
      </c>
      <c r="AY221" s="178" t="s">
        <v>152</v>
      </c>
    </row>
    <row r="222" spans="1:65" s="2" customFormat="1" ht="24.15" customHeight="1">
      <c r="A222" s="30"/>
      <c r="B222" s="142"/>
      <c r="C222" s="143" t="s">
        <v>330</v>
      </c>
      <c r="D222" s="143" t="s">
        <v>154</v>
      </c>
      <c r="E222" s="144" t="s">
        <v>801</v>
      </c>
      <c r="F222" s="145" t="s">
        <v>802</v>
      </c>
      <c r="G222" s="146" t="s">
        <v>289</v>
      </c>
      <c r="H222" s="147">
        <v>4</v>
      </c>
      <c r="I222" s="148"/>
      <c r="J222" s="148">
        <f>ROUND(I222*H222,2)</f>
        <v>0</v>
      </c>
      <c r="K222" s="149"/>
      <c r="L222" s="31"/>
      <c r="M222" s="150" t="s">
        <v>1</v>
      </c>
      <c r="N222" s="151" t="s">
        <v>38</v>
      </c>
      <c r="O222" s="152">
        <v>0</v>
      </c>
      <c r="P222" s="152">
        <f>O222*H222</f>
        <v>0</v>
      </c>
      <c r="Q222" s="152">
        <v>0</v>
      </c>
      <c r="R222" s="152">
        <f>Q222*H222</f>
        <v>0</v>
      </c>
      <c r="S222" s="152">
        <v>0</v>
      </c>
      <c r="T222" s="153">
        <f>S222*H222</f>
        <v>0</v>
      </c>
      <c r="U222" s="30"/>
      <c r="V222" s="30"/>
      <c r="W222" s="30"/>
      <c r="X222" s="30"/>
      <c r="Y222" s="30"/>
      <c r="Z222" s="30"/>
      <c r="AA222" s="30"/>
      <c r="AB222" s="30"/>
      <c r="AC222" s="30"/>
      <c r="AD222" s="30"/>
      <c r="AE222" s="30"/>
      <c r="AR222" s="154" t="s">
        <v>252</v>
      </c>
      <c r="AT222" s="154" t="s">
        <v>154</v>
      </c>
      <c r="AU222" s="154" t="s">
        <v>83</v>
      </c>
      <c r="AY222" s="18" t="s">
        <v>152</v>
      </c>
      <c r="BE222" s="155">
        <f>IF(N222="základní",J222,0)</f>
        <v>0</v>
      </c>
      <c r="BF222" s="155">
        <f>IF(N222="snížená",J222,0)</f>
        <v>0</v>
      </c>
      <c r="BG222" s="155">
        <f>IF(N222="zákl. přenesená",J222,0)</f>
        <v>0</v>
      </c>
      <c r="BH222" s="155">
        <f>IF(N222="sníž. přenesená",J222,0)</f>
        <v>0</v>
      </c>
      <c r="BI222" s="155">
        <f>IF(N222="nulová",J222,0)</f>
        <v>0</v>
      </c>
      <c r="BJ222" s="18" t="s">
        <v>81</v>
      </c>
      <c r="BK222" s="155">
        <f>ROUND(I222*H222,2)</f>
        <v>0</v>
      </c>
      <c r="BL222" s="18" t="s">
        <v>252</v>
      </c>
      <c r="BM222" s="154" t="s">
        <v>803</v>
      </c>
    </row>
    <row r="223" spans="1:65" s="2" customFormat="1" ht="37.799999999999997" customHeight="1">
      <c r="A223" s="30"/>
      <c r="B223" s="142"/>
      <c r="C223" s="143" t="s">
        <v>336</v>
      </c>
      <c r="D223" s="143" t="s">
        <v>154</v>
      </c>
      <c r="E223" s="144" t="s">
        <v>804</v>
      </c>
      <c r="F223" s="145" t="s">
        <v>805</v>
      </c>
      <c r="G223" s="146" t="s">
        <v>289</v>
      </c>
      <c r="H223" s="147">
        <v>1</v>
      </c>
      <c r="I223" s="148"/>
      <c r="J223" s="148">
        <f>ROUND(I223*H223,2)</f>
        <v>0</v>
      </c>
      <c r="K223" s="149"/>
      <c r="L223" s="31"/>
      <c r="M223" s="150" t="s">
        <v>1</v>
      </c>
      <c r="N223" s="151" t="s">
        <v>38</v>
      </c>
      <c r="O223" s="152">
        <v>0</v>
      </c>
      <c r="P223" s="152">
        <f>O223*H223</f>
        <v>0</v>
      </c>
      <c r="Q223" s="152">
        <v>0</v>
      </c>
      <c r="R223" s="152">
        <f>Q223*H223</f>
        <v>0</v>
      </c>
      <c r="S223" s="152">
        <v>0</v>
      </c>
      <c r="T223" s="153">
        <f>S223*H223</f>
        <v>0</v>
      </c>
      <c r="U223" s="30"/>
      <c r="V223" s="30"/>
      <c r="W223" s="30"/>
      <c r="X223" s="30"/>
      <c r="Y223" s="30"/>
      <c r="Z223" s="30"/>
      <c r="AA223" s="30"/>
      <c r="AB223" s="30"/>
      <c r="AC223" s="30"/>
      <c r="AD223" s="30"/>
      <c r="AE223" s="30"/>
      <c r="AR223" s="154" t="s">
        <v>252</v>
      </c>
      <c r="AT223" s="154" t="s">
        <v>154</v>
      </c>
      <c r="AU223" s="154" t="s">
        <v>83</v>
      </c>
      <c r="AY223" s="18" t="s">
        <v>152</v>
      </c>
      <c r="BE223" s="155">
        <f>IF(N223="základní",J223,0)</f>
        <v>0</v>
      </c>
      <c r="BF223" s="155">
        <f>IF(N223="snížená",J223,0)</f>
        <v>0</v>
      </c>
      <c r="BG223" s="155">
        <f>IF(N223="zákl. přenesená",J223,0)</f>
        <v>0</v>
      </c>
      <c r="BH223" s="155">
        <f>IF(N223="sníž. přenesená",J223,0)</f>
        <v>0</v>
      </c>
      <c r="BI223" s="155">
        <f>IF(N223="nulová",J223,0)</f>
        <v>0</v>
      </c>
      <c r="BJ223" s="18" t="s">
        <v>81</v>
      </c>
      <c r="BK223" s="155">
        <f>ROUND(I223*H223,2)</f>
        <v>0</v>
      </c>
      <c r="BL223" s="18" t="s">
        <v>252</v>
      </c>
      <c r="BM223" s="154" t="s">
        <v>806</v>
      </c>
    </row>
    <row r="224" spans="1:65" s="2" customFormat="1" ht="37.799999999999997" customHeight="1">
      <c r="A224" s="30"/>
      <c r="B224" s="142"/>
      <c r="C224" s="143" t="s">
        <v>344</v>
      </c>
      <c r="D224" s="143" t="s">
        <v>154</v>
      </c>
      <c r="E224" s="144" t="s">
        <v>807</v>
      </c>
      <c r="F224" s="145" t="s">
        <v>808</v>
      </c>
      <c r="G224" s="146" t="s">
        <v>289</v>
      </c>
      <c r="H224" s="147">
        <v>1</v>
      </c>
      <c r="I224" s="148"/>
      <c r="J224" s="148">
        <f>ROUND(I224*H224,2)</f>
        <v>0</v>
      </c>
      <c r="K224" s="149"/>
      <c r="L224" s="31"/>
      <c r="M224" s="150" t="s">
        <v>1</v>
      </c>
      <c r="N224" s="151" t="s">
        <v>38</v>
      </c>
      <c r="O224" s="152">
        <v>0</v>
      </c>
      <c r="P224" s="152">
        <f>O224*H224</f>
        <v>0</v>
      </c>
      <c r="Q224" s="152">
        <v>0</v>
      </c>
      <c r="R224" s="152">
        <f>Q224*H224</f>
        <v>0</v>
      </c>
      <c r="S224" s="152">
        <v>0</v>
      </c>
      <c r="T224" s="153">
        <f>S224*H224</f>
        <v>0</v>
      </c>
      <c r="U224" s="30"/>
      <c r="V224" s="30"/>
      <c r="W224" s="30"/>
      <c r="X224" s="30"/>
      <c r="Y224" s="30"/>
      <c r="Z224" s="30"/>
      <c r="AA224" s="30"/>
      <c r="AB224" s="30"/>
      <c r="AC224" s="30"/>
      <c r="AD224" s="30"/>
      <c r="AE224" s="30"/>
      <c r="AR224" s="154" t="s">
        <v>252</v>
      </c>
      <c r="AT224" s="154" t="s">
        <v>154</v>
      </c>
      <c r="AU224" s="154" t="s">
        <v>83</v>
      </c>
      <c r="AY224" s="18" t="s">
        <v>152</v>
      </c>
      <c r="BE224" s="155">
        <f>IF(N224="základní",J224,0)</f>
        <v>0</v>
      </c>
      <c r="BF224" s="155">
        <f>IF(N224="snížená",J224,0)</f>
        <v>0</v>
      </c>
      <c r="BG224" s="155">
        <f>IF(N224="zákl. přenesená",J224,0)</f>
        <v>0</v>
      </c>
      <c r="BH224" s="155">
        <f>IF(N224="sníž. přenesená",J224,0)</f>
        <v>0</v>
      </c>
      <c r="BI224" s="155">
        <f>IF(N224="nulová",J224,0)</f>
        <v>0</v>
      </c>
      <c r="BJ224" s="18" t="s">
        <v>81</v>
      </c>
      <c r="BK224" s="155">
        <f>ROUND(I224*H224,2)</f>
        <v>0</v>
      </c>
      <c r="BL224" s="18" t="s">
        <v>252</v>
      </c>
      <c r="BM224" s="154" t="s">
        <v>809</v>
      </c>
    </row>
    <row r="225" spans="1:65" s="2" customFormat="1" ht="24.15" customHeight="1">
      <c r="A225" s="30"/>
      <c r="B225" s="142"/>
      <c r="C225" s="143" t="s">
        <v>349</v>
      </c>
      <c r="D225" s="143" t="s">
        <v>154</v>
      </c>
      <c r="E225" s="144" t="s">
        <v>810</v>
      </c>
      <c r="F225" s="145" t="s">
        <v>811</v>
      </c>
      <c r="G225" s="146" t="s">
        <v>373</v>
      </c>
      <c r="H225" s="147"/>
      <c r="I225" s="148"/>
      <c r="J225" s="148">
        <f>ROUND(I225*H225,2)</f>
        <v>0</v>
      </c>
      <c r="K225" s="149"/>
      <c r="L225" s="31"/>
      <c r="M225" s="150" t="s">
        <v>1</v>
      </c>
      <c r="N225" s="151" t="s">
        <v>38</v>
      </c>
      <c r="O225" s="152">
        <v>0</v>
      </c>
      <c r="P225" s="152">
        <f>O225*H225</f>
        <v>0</v>
      </c>
      <c r="Q225" s="152">
        <v>0</v>
      </c>
      <c r="R225" s="152">
        <f>Q225*H225</f>
        <v>0</v>
      </c>
      <c r="S225" s="152">
        <v>0</v>
      </c>
      <c r="T225" s="153">
        <f>S225*H225</f>
        <v>0</v>
      </c>
      <c r="U225" s="30"/>
      <c r="V225" s="30"/>
      <c r="W225" s="30"/>
      <c r="X225" s="30"/>
      <c r="Y225" s="30"/>
      <c r="Z225" s="30"/>
      <c r="AA225" s="30"/>
      <c r="AB225" s="30"/>
      <c r="AC225" s="30"/>
      <c r="AD225" s="30"/>
      <c r="AE225" s="30"/>
      <c r="AR225" s="154" t="s">
        <v>252</v>
      </c>
      <c r="AT225" s="154" t="s">
        <v>154</v>
      </c>
      <c r="AU225" s="154" t="s">
        <v>83</v>
      </c>
      <c r="AY225" s="18" t="s">
        <v>152</v>
      </c>
      <c r="BE225" s="155">
        <f>IF(N225="základní",J225,0)</f>
        <v>0</v>
      </c>
      <c r="BF225" s="155">
        <f>IF(N225="snížená",J225,0)</f>
        <v>0</v>
      </c>
      <c r="BG225" s="155">
        <f>IF(N225="zákl. přenesená",J225,0)</f>
        <v>0</v>
      </c>
      <c r="BH225" s="155">
        <f>IF(N225="sníž. přenesená",J225,0)</f>
        <v>0</v>
      </c>
      <c r="BI225" s="155">
        <f>IF(N225="nulová",J225,0)</f>
        <v>0</v>
      </c>
      <c r="BJ225" s="18" t="s">
        <v>81</v>
      </c>
      <c r="BK225" s="155">
        <f>ROUND(I225*H225,2)</f>
        <v>0</v>
      </c>
      <c r="BL225" s="18" t="s">
        <v>252</v>
      </c>
      <c r="BM225" s="154" t="s">
        <v>812</v>
      </c>
    </row>
    <row r="226" spans="1:65" s="12" customFormat="1" ht="22.8" customHeight="1">
      <c r="B226" s="130"/>
      <c r="D226" s="131" t="s">
        <v>72</v>
      </c>
      <c r="E226" s="140" t="s">
        <v>813</v>
      </c>
      <c r="F226" s="140" t="s">
        <v>814</v>
      </c>
      <c r="J226" s="141">
        <f>BK226</f>
        <v>0</v>
      </c>
      <c r="L226" s="130"/>
      <c r="M226" s="134"/>
      <c r="N226" s="135"/>
      <c r="O226" s="135"/>
      <c r="P226" s="136">
        <f>SUM(P227:P237)</f>
        <v>0</v>
      </c>
      <c r="Q226" s="135"/>
      <c r="R226" s="136">
        <f>SUM(R227:R237)</f>
        <v>0</v>
      </c>
      <c r="S226" s="135"/>
      <c r="T226" s="137">
        <f>SUM(T227:T237)</f>
        <v>0</v>
      </c>
      <c r="AR226" s="131" t="s">
        <v>83</v>
      </c>
      <c r="AT226" s="138" t="s">
        <v>72</v>
      </c>
      <c r="AU226" s="138" t="s">
        <v>81</v>
      </c>
      <c r="AY226" s="131" t="s">
        <v>152</v>
      </c>
      <c r="BK226" s="139">
        <f>SUM(BK227:BK237)</f>
        <v>0</v>
      </c>
    </row>
    <row r="227" spans="1:65" s="2" customFormat="1" ht="24.15" customHeight="1">
      <c r="A227" s="30"/>
      <c r="B227" s="142"/>
      <c r="C227" s="143" t="s">
        <v>355</v>
      </c>
      <c r="D227" s="143" t="s">
        <v>154</v>
      </c>
      <c r="E227" s="144" t="s">
        <v>815</v>
      </c>
      <c r="F227" s="145" t="s">
        <v>816</v>
      </c>
      <c r="G227" s="146" t="s">
        <v>157</v>
      </c>
      <c r="H227" s="147">
        <v>865</v>
      </c>
      <c r="I227" s="148"/>
      <c r="J227" s="148">
        <f>ROUND(I227*H227,2)</f>
        <v>0</v>
      </c>
      <c r="K227" s="149"/>
      <c r="L227" s="31"/>
      <c r="M227" s="150" t="s">
        <v>1</v>
      </c>
      <c r="N227" s="151" t="s">
        <v>38</v>
      </c>
      <c r="O227" s="152">
        <v>0</v>
      </c>
      <c r="P227" s="152">
        <f>O227*H227</f>
        <v>0</v>
      </c>
      <c r="Q227" s="152">
        <v>0</v>
      </c>
      <c r="R227" s="152">
        <f>Q227*H227</f>
        <v>0</v>
      </c>
      <c r="S227" s="152">
        <v>0</v>
      </c>
      <c r="T227" s="153">
        <f>S227*H227</f>
        <v>0</v>
      </c>
      <c r="U227" s="30"/>
      <c r="V227" s="30"/>
      <c r="W227" s="30"/>
      <c r="X227" s="30"/>
      <c r="Y227" s="30"/>
      <c r="Z227" s="30"/>
      <c r="AA227" s="30"/>
      <c r="AB227" s="30"/>
      <c r="AC227" s="30"/>
      <c r="AD227" s="30"/>
      <c r="AE227" s="30"/>
      <c r="AR227" s="154" t="s">
        <v>252</v>
      </c>
      <c r="AT227" s="154" t="s">
        <v>154</v>
      </c>
      <c r="AU227" s="154" t="s">
        <v>83</v>
      </c>
      <c r="AY227" s="18" t="s">
        <v>152</v>
      </c>
      <c r="BE227" s="155">
        <f>IF(N227="základní",J227,0)</f>
        <v>0</v>
      </c>
      <c r="BF227" s="155">
        <f>IF(N227="snížená",J227,0)</f>
        <v>0</v>
      </c>
      <c r="BG227" s="155">
        <f>IF(N227="zákl. přenesená",J227,0)</f>
        <v>0</v>
      </c>
      <c r="BH227" s="155">
        <f>IF(N227="sníž. přenesená",J227,0)</f>
        <v>0</v>
      </c>
      <c r="BI227" s="155">
        <f>IF(N227="nulová",J227,0)</f>
        <v>0</v>
      </c>
      <c r="BJ227" s="18" t="s">
        <v>81</v>
      </c>
      <c r="BK227" s="155">
        <f>ROUND(I227*H227,2)</f>
        <v>0</v>
      </c>
      <c r="BL227" s="18" t="s">
        <v>252</v>
      </c>
      <c r="BM227" s="154" t="s">
        <v>817</v>
      </c>
    </row>
    <row r="228" spans="1:65" s="13" customFormat="1">
      <c r="B228" s="156"/>
      <c r="D228" s="157" t="s">
        <v>160</v>
      </c>
      <c r="E228" s="158" t="s">
        <v>1</v>
      </c>
      <c r="F228" s="159" t="s">
        <v>818</v>
      </c>
      <c r="H228" s="160">
        <v>865</v>
      </c>
      <c r="L228" s="156"/>
      <c r="M228" s="161"/>
      <c r="N228" s="162"/>
      <c r="O228" s="162"/>
      <c r="P228" s="162"/>
      <c r="Q228" s="162"/>
      <c r="R228" s="162"/>
      <c r="S228" s="162"/>
      <c r="T228" s="163"/>
      <c r="AT228" s="158" t="s">
        <v>160</v>
      </c>
      <c r="AU228" s="158" t="s">
        <v>83</v>
      </c>
      <c r="AV228" s="13" t="s">
        <v>83</v>
      </c>
      <c r="AW228" s="13" t="s">
        <v>29</v>
      </c>
      <c r="AX228" s="13" t="s">
        <v>81</v>
      </c>
      <c r="AY228" s="158" t="s">
        <v>152</v>
      </c>
    </row>
    <row r="229" spans="1:65" s="2" customFormat="1" ht="14.4" customHeight="1">
      <c r="A229" s="30"/>
      <c r="B229" s="142"/>
      <c r="C229" s="143" t="s">
        <v>364</v>
      </c>
      <c r="D229" s="143" t="s">
        <v>154</v>
      </c>
      <c r="E229" s="144" t="s">
        <v>819</v>
      </c>
      <c r="F229" s="145" t="s">
        <v>820</v>
      </c>
      <c r="G229" s="146" t="s">
        <v>297</v>
      </c>
      <c r="H229" s="147">
        <v>1</v>
      </c>
      <c r="I229" s="148"/>
      <c r="J229" s="148">
        <f>ROUND(I229*H229,2)</f>
        <v>0</v>
      </c>
      <c r="K229" s="149"/>
      <c r="L229" s="31"/>
      <c r="M229" s="150" t="s">
        <v>1</v>
      </c>
      <c r="N229" s="151" t="s">
        <v>38</v>
      </c>
      <c r="O229" s="152">
        <v>0</v>
      </c>
      <c r="P229" s="152">
        <f>O229*H229</f>
        <v>0</v>
      </c>
      <c r="Q229" s="152">
        <v>0</v>
      </c>
      <c r="R229" s="152">
        <f>Q229*H229</f>
        <v>0</v>
      </c>
      <c r="S229" s="152">
        <v>0</v>
      </c>
      <c r="T229" s="153">
        <f>S229*H229</f>
        <v>0</v>
      </c>
      <c r="U229" s="30"/>
      <c r="V229" s="30"/>
      <c r="W229" s="30"/>
      <c r="X229" s="30"/>
      <c r="Y229" s="30"/>
      <c r="Z229" s="30"/>
      <c r="AA229" s="30"/>
      <c r="AB229" s="30"/>
      <c r="AC229" s="30"/>
      <c r="AD229" s="30"/>
      <c r="AE229" s="30"/>
      <c r="AR229" s="154" t="s">
        <v>252</v>
      </c>
      <c r="AT229" s="154" t="s">
        <v>154</v>
      </c>
      <c r="AU229" s="154" t="s">
        <v>83</v>
      </c>
      <c r="AY229" s="18" t="s">
        <v>152</v>
      </c>
      <c r="BE229" s="155">
        <f>IF(N229="základní",J229,0)</f>
        <v>0</v>
      </c>
      <c r="BF229" s="155">
        <f>IF(N229="snížená",J229,0)</f>
        <v>0</v>
      </c>
      <c r="BG229" s="155">
        <f>IF(N229="zákl. přenesená",J229,0)</f>
        <v>0</v>
      </c>
      <c r="BH229" s="155">
        <f>IF(N229="sníž. přenesená",J229,0)</f>
        <v>0</v>
      </c>
      <c r="BI229" s="155">
        <f>IF(N229="nulová",J229,0)</f>
        <v>0</v>
      </c>
      <c r="BJ229" s="18" t="s">
        <v>81</v>
      </c>
      <c r="BK229" s="155">
        <f>ROUND(I229*H229,2)</f>
        <v>0</v>
      </c>
      <c r="BL229" s="18" t="s">
        <v>252</v>
      </c>
      <c r="BM229" s="154" t="s">
        <v>821</v>
      </c>
    </row>
    <row r="230" spans="1:65" s="2" customFormat="1" ht="14.4" customHeight="1">
      <c r="A230" s="30"/>
      <c r="B230" s="142"/>
      <c r="C230" s="143" t="s">
        <v>371</v>
      </c>
      <c r="D230" s="143" t="s">
        <v>154</v>
      </c>
      <c r="E230" s="144" t="s">
        <v>822</v>
      </c>
      <c r="F230" s="145" t="s">
        <v>823</v>
      </c>
      <c r="G230" s="146" t="s">
        <v>173</v>
      </c>
      <c r="H230" s="147">
        <v>929.95600000000002</v>
      </c>
      <c r="I230" s="148"/>
      <c r="J230" s="148">
        <f>ROUND(I230*H230,2)</f>
        <v>0</v>
      </c>
      <c r="K230" s="149"/>
      <c r="L230" s="31"/>
      <c r="M230" s="150" t="s">
        <v>1</v>
      </c>
      <c r="N230" s="151" t="s">
        <v>38</v>
      </c>
      <c r="O230" s="152">
        <v>0</v>
      </c>
      <c r="P230" s="152">
        <f>O230*H230</f>
        <v>0</v>
      </c>
      <c r="Q230" s="152">
        <v>0</v>
      </c>
      <c r="R230" s="152">
        <f>Q230*H230</f>
        <v>0</v>
      </c>
      <c r="S230" s="152">
        <v>0</v>
      </c>
      <c r="T230" s="153">
        <f>S230*H230</f>
        <v>0</v>
      </c>
      <c r="U230" s="30"/>
      <c r="V230" s="30"/>
      <c r="W230" s="30"/>
      <c r="X230" s="30"/>
      <c r="Y230" s="30"/>
      <c r="Z230" s="30"/>
      <c r="AA230" s="30"/>
      <c r="AB230" s="30"/>
      <c r="AC230" s="30"/>
      <c r="AD230" s="30"/>
      <c r="AE230" s="30"/>
      <c r="AR230" s="154" t="s">
        <v>252</v>
      </c>
      <c r="AT230" s="154" t="s">
        <v>154</v>
      </c>
      <c r="AU230" s="154" t="s">
        <v>83</v>
      </c>
      <c r="AY230" s="18" t="s">
        <v>152</v>
      </c>
      <c r="BE230" s="155">
        <f>IF(N230="základní",J230,0)</f>
        <v>0</v>
      </c>
      <c r="BF230" s="155">
        <f>IF(N230="snížená",J230,0)</f>
        <v>0</v>
      </c>
      <c r="BG230" s="155">
        <f>IF(N230="zákl. přenesená",J230,0)</f>
        <v>0</v>
      </c>
      <c r="BH230" s="155">
        <f>IF(N230="sníž. přenesená",J230,0)</f>
        <v>0</v>
      </c>
      <c r="BI230" s="155">
        <f>IF(N230="nulová",J230,0)</f>
        <v>0</v>
      </c>
      <c r="BJ230" s="18" t="s">
        <v>81</v>
      </c>
      <c r="BK230" s="155">
        <f>ROUND(I230*H230,2)</f>
        <v>0</v>
      </c>
      <c r="BL230" s="18" t="s">
        <v>252</v>
      </c>
      <c r="BM230" s="154" t="s">
        <v>824</v>
      </c>
    </row>
    <row r="231" spans="1:65" s="13" customFormat="1" ht="30.6">
      <c r="B231" s="156"/>
      <c r="D231" s="157" t="s">
        <v>160</v>
      </c>
      <c r="E231" s="158" t="s">
        <v>1</v>
      </c>
      <c r="F231" s="159" t="s">
        <v>825</v>
      </c>
      <c r="H231" s="160">
        <v>413.21600000000001</v>
      </c>
      <c r="L231" s="156"/>
      <c r="M231" s="161"/>
      <c r="N231" s="162"/>
      <c r="O231" s="162"/>
      <c r="P231" s="162"/>
      <c r="Q231" s="162"/>
      <c r="R231" s="162"/>
      <c r="S231" s="162"/>
      <c r="T231" s="163"/>
      <c r="AT231" s="158" t="s">
        <v>160</v>
      </c>
      <c r="AU231" s="158" t="s">
        <v>83</v>
      </c>
      <c r="AV231" s="13" t="s">
        <v>83</v>
      </c>
      <c r="AW231" s="13" t="s">
        <v>29</v>
      </c>
      <c r="AX231" s="13" t="s">
        <v>73</v>
      </c>
      <c r="AY231" s="158" t="s">
        <v>152</v>
      </c>
    </row>
    <row r="232" spans="1:65" s="13" customFormat="1">
      <c r="B232" s="156"/>
      <c r="D232" s="157" t="s">
        <v>160</v>
      </c>
      <c r="E232" s="158" t="s">
        <v>1</v>
      </c>
      <c r="F232" s="159" t="s">
        <v>826</v>
      </c>
      <c r="H232" s="160">
        <v>162</v>
      </c>
      <c r="L232" s="156"/>
      <c r="M232" s="161"/>
      <c r="N232" s="162"/>
      <c r="O232" s="162"/>
      <c r="P232" s="162"/>
      <c r="Q232" s="162"/>
      <c r="R232" s="162"/>
      <c r="S232" s="162"/>
      <c r="T232" s="163"/>
      <c r="AT232" s="158" t="s">
        <v>160</v>
      </c>
      <c r="AU232" s="158" t="s">
        <v>83</v>
      </c>
      <c r="AV232" s="13" t="s">
        <v>83</v>
      </c>
      <c r="AW232" s="13" t="s">
        <v>29</v>
      </c>
      <c r="AX232" s="13" t="s">
        <v>73</v>
      </c>
      <c r="AY232" s="158" t="s">
        <v>152</v>
      </c>
    </row>
    <row r="233" spans="1:65" s="13" customFormat="1" ht="20.399999999999999">
      <c r="B233" s="156"/>
      <c r="D233" s="157" t="s">
        <v>160</v>
      </c>
      <c r="E233" s="158" t="s">
        <v>1</v>
      </c>
      <c r="F233" s="159" t="s">
        <v>827</v>
      </c>
      <c r="H233" s="160">
        <v>240.54</v>
      </c>
      <c r="L233" s="156"/>
      <c r="M233" s="161"/>
      <c r="N233" s="162"/>
      <c r="O233" s="162"/>
      <c r="P233" s="162"/>
      <c r="Q233" s="162"/>
      <c r="R233" s="162"/>
      <c r="S233" s="162"/>
      <c r="T233" s="163"/>
      <c r="AT233" s="158" t="s">
        <v>160</v>
      </c>
      <c r="AU233" s="158" t="s">
        <v>83</v>
      </c>
      <c r="AV233" s="13" t="s">
        <v>83</v>
      </c>
      <c r="AW233" s="13" t="s">
        <v>29</v>
      </c>
      <c r="AX233" s="13" t="s">
        <v>73</v>
      </c>
      <c r="AY233" s="158" t="s">
        <v>152</v>
      </c>
    </row>
    <row r="234" spans="1:65" s="13" customFormat="1">
      <c r="B234" s="156"/>
      <c r="D234" s="157" t="s">
        <v>160</v>
      </c>
      <c r="E234" s="158" t="s">
        <v>1</v>
      </c>
      <c r="F234" s="159" t="s">
        <v>828</v>
      </c>
      <c r="H234" s="160">
        <v>52.2</v>
      </c>
      <c r="L234" s="156"/>
      <c r="M234" s="161"/>
      <c r="N234" s="162"/>
      <c r="O234" s="162"/>
      <c r="P234" s="162"/>
      <c r="Q234" s="162"/>
      <c r="R234" s="162"/>
      <c r="S234" s="162"/>
      <c r="T234" s="163"/>
      <c r="AT234" s="158" t="s">
        <v>160</v>
      </c>
      <c r="AU234" s="158" t="s">
        <v>83</v>
      </c>
      <c r="AV234" s="13" t="s">
        <v>83</v>
      </c>
      <c r="AW234" s="13" t="s">
        <v>29</v>
      </c>
      <c r="AX234" s="13" t="s">
        <v>73</v>
      </c>
      <c r="AY234" s="158" t="s">
        <v>152</v>
      </c>
    </row>
    <row r="235" spans="1:65" s="13" customFormat="1">
      <c r="B235" s="156"/>
      <c r="D235" s="157" t="s">
        <v>160</v>
      </c>
      <c r="E235" s="158" t="s">
        <v>1</v>
      </c>
      <c r="F235" s="159" t="s">
        <v>829</v>
      </c>
      <c r="H235" s="160">
        <v>62</v>
      </c>
      <c r="L235" s="156"/>
      <c r="M235" s="161"/>
      <c r="N235" s="162"/>
      <c r="O235" s="162"/>
      <c r="P235" s="162"/>
      <c r="Q235" s="162"/>
      <c r="R235" s="162"/>
      <c r="S235" s="162"/>
      <c r="T235" s="163"/>
      <c r="AT235" s="158" t="s">
        <v>160</v>
      </c>
      <c r="AU235" s="158" t="s">
        <v>83</v>
      </c>
      <c r="AV235" s="13" t="s">
        <v>83</v>
      </c>
      <c r="AW235" s="13" t="s">
        <v>29</v>
      </c>
      <c r="AX235" s="13" t="s">
        <v>73</v>
      </c>
      <c r="AY235" s="158" t="s">
        <v>152</v>
      </c>
    </row>
    <row r="236" spans="1:65" s="16" customFormat="1">
      <c r="B236" s="177"/>
      <c r="D236" s="157" t="s">
        <v>160</v>
      </c>
      <c r="E236" s="178" t="s">
        <v>1</v>
      </c>
      <c r="F236" s="179" t="s">
        <v>203</v>
      </c>
      <c r="H236" s="180">
        <v>929.95600000000002</v>
      </c>
      <c r="L236" s="177"/>
      <c r="M236" s="181"/>
      <c r="N236" s="182"/>
      <c r="O236" s="182"/>
      <c r="P236" s="182"/>
      <c r="Q236" s="182"/>
      <c r="R236" s="182"/>
      <c r="S236" s="182"/>
      <c r="T236" s="183"/>
      <c r="AT236" s="178" t="s">
        <v>160</v>
      </c>
      <c r="AU236" s="178" t="s">
        <v>83</v>
      </c>
      <c r="AV236" s="16" t="s">
        <v>158</v>
      </c>
      <c r="AW236" s="16" t="s">
        <v>29</v>
      </c>
      <c r="AX236" s="16" t="s">
        <v>81</v>
      </c>
      <c r="AY236" s="178" t="s">
        <v>152</v>
      </c>
    </row>
    <row r="237" spans="1:65" s="2" customFormat="1" ht="24.15" customHeight="1">
      <c r="A237" s="30"/>
      <c r="B237" s="142"/>
      <c r="C237" s="143" t="s">
        <v>377</v>
      </c>
      <c r="D237" s="143" t="s">
        <v>154</v>
      </c>
      <c r="E237" s="144" t="s">
        <v>830</v>
      </c>
      <c r="F237" s="145" t="s">
        <v>831</v>
      </c>
      <c r="G237" s="146" t="s">
        <v>373</v>
      </c>
      <c r="H237" s="147"/>
      <c r="I237" s="148"/>
      <c r="J237" s="148">
        <f>ROUND(I237*H237,2)</f>
        <v>0</v>
      </c>
      <c r="K237" s="149"/>
      <c r="L237" s="31"/>
      <c r="M237" s="150" t="s">
        <v>1</v>
      </c>
      <c r="N237" s="151" t="s">
        <v>38</v>
      </c>
      <c r="O237" s="152">
        <v>0</v>
      </c>
      <c r="P237" s="152">
        <f>O237*H237</f>
        <v>0</v>
      </c>
      <c r="Q237" s="152">
        <v>0</v>
      </c>
      <c r="R237" s="152">
        <f>Q237*H237</f>
        <v>0</v>
      </c>
      <c r="S237" s="152">
        <v>0</v>
      </c>
      <c r="T237" s="153">
        <f>S237*H237</f>
        <v>0</v>
      </c>
      <c r="U237" s="30"/>
      <c r="V237" s="30"/>
      <c r="W237" s="30"/>
      <c r="X237" s="30"/>
      <c r="Y237" s="30"/>
      <c r="Z237" s="30"/>
      <c r="AA237" s="30"/>
      <c r="AB237" s="30"/>
      <c r="AC237" s="30"/>
      <c r="AD237" s="30"/>
      <c r="AE237" s="30"/>
      <c r="AR237" s="154" t="s">
        <v>252</v>
      </c>
      <c r="AT237" s="154" t="s">
        <v>154</v>
      </c>
      <c r="AU237" s="154" t="s">
        <v>83</v>
      </c>
      <c r="AY237" s="18" t="s">
        <v>152</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252</v>
      </c>
      <c r="BM237" s="154" t="s">
        <v>832</v>
      </c>
    </row>
    <row r="238" spans="1:65" s="12" customFormat="1" ht="22.8" customHeight="1">
      <c r="B238" s="130"/>
      <c r="D238" s="131" t="s">
        <v>72</v>
      </c>
      <c r="E238" s="140" t="s">
        <v>833</v>
      </c>
      <c r="F238" s="140" t="s">
        <v>834</v>
      </c>
      <c r="J238" s="141">
        <f>BK238</f>
        <v>0</v>
      </c>
      <c r="L238" s="130"/>
      <c r="M238" s="134"/>
      <c r="N238" s="135"/>
      <c r="O238" s="135"/>
      <c r="P238" s="136">
        <f>SUM(P239:P247)</f>
        <v>0</v>
      </c>
      <c r="Q238" s="135"/>
      <c r="R238" s="136">
        <f>SUM(R239:R247)</f>
        <v>0</v>
      </c>
      <c r="S238" s="135"/>
      <c r="T238" s="137">
        <f>SUM(T239:T247)</f>
        <v>0</v>
      </c>
      <c r="AR238" s="131" t="s">
        <v>83</v>
      </c>
      <c r="AT238" s="138" t="s">
        <v>72</v>
      </c>
      <c r="AU238" s="138" t="s">
        <v>81</v>
      </c>
      <c r="AY238" s="131" t="s">
        <v>152</v>
      </c>
      <c r="BK238" s="139">
        <f>SUM(BK239:BK247)</f>
        <v>0</v>
      </c>
    </row>
    <row r="239" spans="1:65" s="2" customFormat="1" ht="24.15" customHeight="1">
      <c r="A239" s="30"/>
      <c r="B239" s="142"/>
      <c r="C239" s="143" t="s">
        <v>382</v>
      </c>
      <c r="D239" s="143" t="s">
        <v>154</v>
      </c>
      <c r="E239" s="144" t="s">
        <v>835</v>
      </c>
      <c r="F239" s="145" t="s">
        <v>836</v>
      </c>
      <c r="G239" s="146" t="s">
        <v>297</v>
      </c>
      <c r="H239" s="147">
        <v>2</v>
      </c>
      <c r="I239" s="148"/>
      <c r="J239" s="148">
        <f t="shared" ref="J239:J247" si="0">ROUND(I239*H239,2)</f>
        <v>0</v>
      </c>
      <c r="K239" s="149"/>
      <c r="L239" s="31"/>
      <c r="M239" s="150" t="s">
        <v>1</v>
      </c>
      <c r="N239" s="151" t="s">
        <v>38</v>
      </c>
      <c r="O239" s="152">
        <v>0</v>
      </c>
      <c r="P239" s="152">
        <f t="shared" ref="P239:P247" si="1">O239*H239</f>
        <v>0</v>
      </c>
      <c r="Q239" s="152">
        <v>0</v>
      </c>
      <c r="R239" s="152">
        <f t="shared" ref="R239:R247" si="2">Q239*H239</f>
        <v>0</v>
      </c>
      <c r="S239" s="152">
        <v>0</v>
      </c>
      <c r="T239" s="153">
        <f t="shared" ref="T239:T247" si="3">S239*H239</f>
        <v>0</v>
      </c>
      <c r="U239" s="30"/>
      <c r="V239" s="30"/>
      <c r="W239" s="30"/>
      <c r="X239" s="30"/>
      <c r="Y239" s="30"/>
      <c r="Z239" s="30"/>
      <c r="AA239" s="30"/>
      <c r="AB239" s="30"/>
      <c r="AC239" s="30"/>
      <c r="AD239" s="30"/>
      <c r="AE239" s="30"/>
      <c r="AR239" s="154" t="s">
        <v>252</v>
      </c>
      <c r="AT239" s="154" t="s">
        <v>154</v>
      </c>
      <c r="AU239" s="154" t="s">
        <v>83</v>
      </c>
      <c r="AY239" s="18" t="s">
        <v>152</v>
      </c>
      <c r="BE239" s="155">
        <f t="shared" ref="BE239:BE247" si="4">IF(N239="základní",J239,0)</f>
        <v>0</v>
      </c>
      <c r="BF239" s="155">
        <f t="shared" ref="BF239:BF247" si="5">IF(N239="snížená",J239,0)</f>
        <v>0</v>
      </c>
      <c r="BG239" s="155">
        <f t="shared" ref="BG239:BG247" si="6">IF(N239="zákl. přenesená",J239,0)</f>
        <v>0</v>
      </c>
      <c r="BH239" s="155">
        <f t="shared" ref="BH239:BH247" si="7">IF(N239="sníž. přenesená",J239,0)</f>
        <v>0</v>
      </c>
      <c r="BI239" s="155">
        <f t="shared" ref="BI239:BI247" si="8">IF(N239="nulová",J239,0)</f>
        <v>0</v>
      </c>
      <c r="BJ239" s="18" t="s">
        <v>81</v>
      </c>
      <c r="BK239" s="155">
        <f t="shared" ref="BK239:BK247" si="9">ROUND(I239*H239,2)</f>
        <v>0</v>
      </c>
      <c r="BL239" s="18" t="s">
        <v>252</v>
      </c>
      <c r="BM239" s="154" t="s">
        <v>837</v>
      </c>
    </row>
    <row r="240" spans="1:65" s="2" customFormat="1" ht="37.799999999999997" customHeight="1">
      <c r="A240" s="30"/>
      <c r="B240" s="142"/>
      <c r="C240" s="143" t="s">
        <v>599</v>
      </c>
      <c r="D240" s="143" t="s">
        <v>154</v>
      </c>
      <c r="E240" s="144" t="s">
        <v>838</v>
      </c>
      <c r="F240" s="145" t="s">
        <v>839</v>
      </c>
      <c r="G240" s="146" t="s">
        <v>297</v>
      </c>
      <c r="H240" s="147">
        <v>2</v>
      </c>
      <c r="I240" s="148"/>
      <c r="J240" s="148">
        <f t="shared" si="0"/>
        <v>0</v>
      </c>
      <c r="K240" s="149"/>
      <c r="L240" s="31"/>
      <c r="M240" s="150" t="s">
        <v>1</v>
      </c>
      <c r="N240" s="151" t="s">
        <v>38</v>
      </c>
      <c r="O240" s="152">
        <v>0</v>
      </c>
      <c r="P240" s="152">
        <f t="shared" si="1"/>
        <v>0</v>
      </c>
      <c r="Q240" s="152">
        <v>0</v>
      </c>
      <c r="R240" s="152">
        <f t="shared" si="2"/>
        <v>0</v>
      </c>
      <c r="S240" s="152">
        <v>0</v>
      </c>
      <c r="T240" s="153">
        <f t="shared" si="3"/>
        <v>0</v>
      </c>
      <c r="U240" s="30"/>
      <c r="V240" s="30"/>
      <c r="W240" s="30"/>
      <c r="X240" s="30"/>
      <c r="Y240" s="30"/>
      <c r="Z240" s="30"/>
      <c r="AA240" s="30"/>
      <c r="AB240" s="30"/>
      <c r="AC240" s="30"/>
      <c r="AD240" s="30"/>
      <c r="AE240" s="30"/>
      <c r="AR240" s="154" t="s">
        <v>252</v>
      </c>
      <c r="AT240" s="154" t="s">
        <v>154</v>
      </c>
      <c r="AU240" s="154" t="s">
        <v>83</v>
      </c>
      <c r="AY240" s="18" t="s">
        <v>152</v>
      </c>
      <c r="BE240" s="155">
        <f t="shared" si="4"/>
        <v>0</v>
      </c>
      <c r="BF240" s="155">
        <f t="shared" si="5"/>
        <v>0</v>
      </c>
      <c r="BG240" s="155">
        <f t="shared" si="6"/>
        <v>0</v>
      </c>
      <c r="BH240" s="155">
        <f t="shared" si="7"/>
        <v>0</v>
      </c>
      <c r="BI240" s="155">
        <f t="shared" si="8"/>
        <v>0</v>
      </c>
      <c r="BJ240" s="18" t="s">
        <v>81</v>
      </c>
      <c r="BK240" s="155">
        <f t="shared" si="9"/>
        <v>0</v>
      </c>
      <c r="BL240" s="18" t="s">
        <v>252</v>
      </c>
      <c r="BM240" s="154" t="s">
        <v>840</v>
      </c>
    </row>
    <row r="241" spans="1:65" s="2" customFormat="1" ht="24.15" customHeight="1">
      <c r="A241" s="30"/>
      <c r="B241" s="142"/>
      <c r="C241" s="143" t="s">
        <v>603</v>
      </c>
      <c r="D241" s="143" t="s">
        <v>154</v>
      </c>
      <c r="E241" s="144" t="s">
        <v>841</v>
      </c>
      <c r="F241" s="145" t="s">
        <v>842</v>
      </c>
      <c r="G241" s="146" t="s">
        <v>289</v>
      </c>
      <c r="H241" s="147">
        <v>5</v>
      </c>
      <c r="I241" s="148"/>
      <c r="J241" s="148">
        <f t="shared" si="0"/>
        <v>0</v>
      </c>
      <c r="K241" s="149"/>
      <c r="L241" s="31"/>
      <c r="M241" s="150" t="s">
        <v>1</v>
      </c>
      <c r="N241" s="151" t="s">
        <v>38</v>
      </c>
      <c r="O241" s="152">
        <v>0</v>
      </c>
      <c r="P241" s="152">
        <f t="shared" si="1"/>
        <v>0</v>
      </c>
      <c r="Q241" s="152">
        <v>0</v>
      </c>
      <c r="R241" s="152">
        <f t="shared" si="2"/>
        <v>0</v>
      </c>
      <c r="S241" s="152">
        <v>0</v>
      </c>
      <c r="T241" s="153">
        <f t="shared" si="3"/>
        <v>0</v>
      </c>
      <c r="U241" s="30"/>
      <c r="V241" s="30"/>
      <c r="W241" s="30"/>
      <c r="X241" s="30"/>
      <c r="Y241" s="30"/>
      <c r="Z241" s="30"/>
      <c r="AA241" s="30"/>
      <c r="AB241" s="30"/>
      <c r="AC241" s="30"/>
      <c r="AD241" s="30"/>
      <c r="AE241" s="30"/>
      <c r="AR241" s="154" t="s">
        <v>252</v>
      </c>
      <c r="AT241" s="154" t="s">
        <v>154</v>
      </c>
      <c r="AU241" s="154" t="s">
        <v>83</v>
      </c>
      <c r="AY241" s="18" t="s">
        <v>152</v>
      </c>
      <c r="BE241" s="155">
        <f t="shared" si="4"/>
        <v>0</v>
      </c>
      <c r="BF241" s="155">
        <f t="shared" si="5"/>
        <v>0</v>
      </c>
      <c r="BG241" s="155">
        <f t="shared" si="6"/>
        <v>0</v>
      </c>
      <c r="BH241" s="155">
        <f t="shared" si="7"/>
        <v>0</v>
      </c>
      <c r="BI241" s="155">
        <f t="shared" si="8"/>
        <v>0</v>
      </c>
      <c r="BJ241" s="18" t="s">
        <v>81</v>
      </c>
      <c r="BK241" s="155">
        <f t="shared" si="9"/>
        <v>0</v>
      </c>
      <c r="BL241" s="18" t="s">
        <v>252</v>
      </c>
      <c r="BM241" s="154" t="s">
        <v>843</v>
      </c>
    </row>
    <row r="242" spans="1:65" s="2" customFormat="1" ht="24.15" customHeight="1">
      <c r="A242" s="30"/>
      <c r="B242" s="142"/>
      <c r="C242" s="143" t="s">
        <v>607</v>
      </c>
      <c r="D242" s="143" t="s">
        <v>154</v>
      </c>
      <c r="E242" s="144" t="s">
        <v>844</v>
      </c>
      <c r="F242" s="145" t="s">
        <v>845</v>
      </c>
      <c r="G242" s="146" t="s">
        <v>289</v>
      </c>
      <c r="H242" s="147">
        <v>5</v>
      </c>
      <c r="I242" s="148"/>
      <c r="J242" s="148">
        <f t="shared" si="0"/>
        <v>0</v>
      </c>
      <c r="K242" s="149"/>
      <c r="L242" s="31"/>
      <c r="M242" s="150" t="s">
        <v>1</v>
      </c>
      <c r="N242" s="151" t="s">
        <v>38</v>
      </c>
      <c r="O242" s="152">
        <v>0</v>
      </c>
      <c r="P242" s="152">
        <f t="shared" si="1"/>
        <v>0</v>
      </c>
      <c r="Q242" s="152">
        <v>0</v>
      </c>
      <c r="R242" s="152">
        <f t="shared" si="2"/>
        <v>0</v>
      </c>
      <c r="S242" s="152">
        <v>0</v>
      </c>
      <c r="T242" s="153">
        <f t="shared" si="3"/>
        <v>0</v>
      </c>
      <c r="U242" s="30"/>
      <c r="V242" s="30"/>
      <c r="W242" s="30"/>
      <c r="X242" s="30"/>
      <c r="Y242" s="30"/>
      <c r="Z242" s="30"/>
      <c r="AA242" s="30"/>
      <c r="AB242" s="30"/>
      <c r="AC242" s="30"/>
      <c r="AD242" s="30"/>
      <c r="AE242" s="30"/>
      <c r="AR242" s="154" t="s">
        <v>252</v>
      </c>
      <c r="AT242" s="154" t="s">
        <v>154</v>
      </c>
      <c r="AU242" s="154" t="s">
        <v>83</v>
      </c>
      <c r="AY242" s="18" t="s">
        <v>152</v>
      </c>
      <c r="BE242" s="155">
        <f t="shared" si="4"/>
        <v>0</v>
      </c>
      <c r="BF242" s="155">
        <f t="shared" si="5"/>
        <v>0</v>
      </c>
      <c r="BG242" s="155">
        <f t="shared" si="6"/>
        <v>0</v>
      </c>
      <c r="BH242" s="155">
        <f t="shared" si="7"/>
        <v>0</v>
      </c>
      <c r="BI242" s="155">
        <f t="shared" si="8"/>
        <v>0</v>
      </c>
      <c r="BJ242" s="18" t="s">
        <v>81</v>
      </c>
      <c r="BK242" s="155">
        <f t="shared" si="9"/>
        <v>0</v>
      </c>
      <c r="BL242" s="18" t="s">
        <v>252</v>
      </c>
      <c r="BM242" s="154" t="s">
        <v>846</v>
      </c>
    </row>
    <row r="243" spans="1:65" s="2" customFormat="1" ht="14.4" customHeight="1">
      <c r="A243" s="30"/>
      <c r="B243" s="142"/>
      <c r="C243" s="143" t="s">
        <v>613</v>
      </c>
      <c r="D243" s="143" t="s">
        <v>154</v>
      </c>
      <c r="E243" s="144" t="s">
        <v>847</v>
      </c>
      <c r="F243" s="145" t="s">
        <v>848</v>
      </c>
      <c r="G243" s="146" t="s">
        <v>289</v>
      </c>
      <c r="H243" s="147">
        <v>5</v>
      </c>
      <c r="I243" s="148"/>
      <c r="J243" s="148">
        <f t="shared" si="0"/>
        <v>0</v>
      </c>
      <c r="K243" s="149"/>
      <c r="L243" s="31"/>
      <c r="M243" s="150" t="s">
        <v>1</v>
      </c>
      <c r="N243" s="151" t="s">
        <v>38</v>
      </c>
      <c r="O243" s="152">
        <v>0</v>
      </c>
      <c r="P243" s="152">
        <f t="shared" si="1"/>
        <v>0</v>
      </c>
      <c r="Q243" s="152">
        <v>0</v>
      </c>
      <c r="R243" s="152">
        <f t="shared" si="2"/>
        <v>0</v>
      </c>
      <c r="S243" s="152">
        <v>0</v>
      </c>
      <c r="T243" s="153">
        <f t="shared" si="3"/>
        <v>0</v>
      </c>
      <c r="U243" s="30"/>
      <c r="V243" s="30"/>
      <c r="W243" s="30"/>
      <c r="X243" s="30"/>
      <c r="Y243" s="30"/>
      <c r="Z243" s="30"/>
      <c r="AA243" s="30"/>
      <c r="AB243" s="30"/>
      <c r="AC243" s="30"/>
      <c r="AD243" s="30"/>
      <c r="AE243" s="30"/>
      <c r="AR243" s="154" t="s">
        <v>252</v>
      </c>
      <c r="AT243" s="154" t="s">
        <v>154</v>
      </c>
      <c r="AU243" s="154" t="s">
        <v>83</v>
      </c>
      <c r="AY243" s="18" t="s">
        <v>152</v>
      </c>
      <c r="BE243" s="155">
        <f t="shared" si="4"/>
        <v>0</v>
      </c>
      <c r="BF243" s="155">
        <f t="shared" si="5"/>
        <v>0</v>
      </c>
      <c r="BG243" s="155">
        <f t="shared" si="6"/>
        <v>0</v>
      </c>
      <c r="BH243" s="155">
        <f t="shared" si="7"/>
        <v>0</v>
      </c>
      <c r="BI243" s="155">
        <f t="shared" si="8"/>
        <v>0</v>
      </c>
      <c r="BJ243" s="18" t="s">
        <v>81</v>
      </c>
      <c r="BK243" s="155">
        <f t="shared" si="9"/>
        <v>0</v>
      </c>
      <c r="BL243" s="18" t="s">
        <v>252</v>
      </c>
      <c r="BM243" s="154" t="s">
        <v>849</v>
      </c>
    </row>
    <row r="244" spans="1:65" s="2" customFormat="1" ht="14.4" customHeight="1">
      <c r="A244" s="30"/>
      <c r="B244" s="142"/>
      <c r="C244" s="143" t="s">
        <v>619</v>
      </c>
      <c r="D244" s="143" t="s">
        <v>154</v>
      </c>
      <c r="E244" s="144" t="s">
        <v>850</v>
      </c>
      <c r="F244" s="145" t="s">
        <v>851</v>
      </c>
      <c r="G244" s="146" t="s">
        <v>289</v>
      </c>
      <c r="H244" s="147">
        <v>5</v>
      </c>
      <c r="I244" s="148"/>
      <c r="J244" s="148">
        <f t="shared" si="0"/>
        <v>0</v>
      </c>
      <c r="K244" s="149"/>
      <c r="L244" s="31"/>
      <c r="M244" s="150" t="s">
        <v>1</v>
      </c>
      <c r="N244" s="151" t="s">
        <v>38</v>
      </c>
      <c r="O244" s="152">
        <v>0</v>
      </c>
      <c r="P244" s="152">
        <f t="shared" si="1"/>
        <v>0</v>
      </c>
      <c r="Q244" s="152">
        <v>0</v>
      </c>
      <c r="R244" s="152">
        <f t="shared" si="2"/>
        <v>0</v>
      </c>
      <c r="S244" s="152">
        <v>0</v>
      </c>
      <c r="T244" s="153">
        <f t="shared" si="3"/>
        <v>0</v>
      </c>
      <c r="U244" s="30"/>
      <c r="V244" s="30"/>
      <c r="W244" s="30"/>
      <c r="X244" s="30"/>
      <c r="Y244" s="30"/>
      <c r="Z244" s="30"/>
      <c r="AA244" s="30"/>
      <c r="AB244" s="30"/>
      <c r="AC244" s="30"/>
      <c r="AD244" s="30"/>
      <c r="AE244" s="30"/>
      <c r="AR244" s="154" t="s">
        <v>252</v>
      </c>
      <c r="AT244" s="154" t="s">
        <v>154</v>
      </c>
      <c r="AU244" s="154" t="s">
        <v>83</v>
      </c>
      <c r="AY244" s="18" t="s">
        <v>152</v>
      </c>
      <c r="BE244" s="155">
        <f t="shared" si="4"/>
        <v>0</v>
      </c>
      <c r="BF244" s="155">
        <f t="shared" si="5"/>
        <v>0</v>
      </c>
      <c r="BG244" s="155">
        <f t="shared" si="6"/>
        <v>0</v>
      </c>
      <c r="BH244" s="155">
        <f t="shared" si="7"/>
        <v>0</v>
      </c>
      <c r="BI244" s="155">
        <f t="shared" si="8"/>
        <v>0</v>
      </c>
      <c r="BJ244" s="18" t="s">
        <v>81</v>
      </c>
      <c r="BK244" s="155">
        <f t="shared" si="9"/>
        <v>0</v>
      </c>
      <c r="BL244" s="18" t="s">
        <v>252</v>
      </c>
      <c r="BM244" s="154" t="s">
        <v>852</v>
      </c>
    </row>
    <row r="245" spans="1:65" s="2" customFormat="1" ht="14.4" customHeight="1">
      <c r="A245" s="30"/>
      <c r="B245" s="142"/>
      <c r="C245" s="143" t="s">
        <v>624</v>
      </c>
      <c r="D245" s="143" t="s">
        <v>154</v>
      </c>
      <c r="E245" s="144" t="s">
        <v>853</v>
      </c>
      <c r="F245" s="145" t="s">
        <v>854</v>
      </c>
      <c r="G245" s="146" t="s">
        <v>297</v>
      </c>
      <c r="H245" s="147">
        <v>1</v>
      </c>
      <c r="I245" s="148"/>
      <c r="J245" s="148">
        <f t="shared" si="0"/>
        <v>0</v>
      </c>
      <c r="K245" s="149"/>
      <c r="L245" s="31"/>
      <c r="M245" s="150" t="s">
        <v>1</v>
      </c>
      <c r="N245" s="151" t="s">
        <v>38</v>
      </c>
      <c r="O245" s="152">
        <v>0</v>
      </c>
      <c r="P245" s="152">
        <f t="shared" si="1"/>
        <v>0</v>
      </c>
      <c r="Q245" s="152">
        <v>0</v>
      </c>
      <c r="R245" s="152">
        <f t="shared" si="2"/>
        <v>0</v>
      </c>
      <c r="S245" s="152">
        <v>0</v>
      </c>
      <c r="T245" s="153">
        <f t="shared" si="3"/>
        <v>0</v>
      </c>
      <c r="U245" s="30"/>
      <c r="V245" s="30"/>
      <c r="W245" s="30"/>
      <c r="X245" s="30"/>
      <c r="Y245" s="30"/>
      <c r="Z245" s="30"/>
      <c r="AA245" s="30"/>
      <c r="AB245" s="30"/>
      <c r="AC245" s="30"/>
      <c r="AD245" s="30"/>
      <c r="AE245" s="30"/>
      <c r="AR245" s="154" t="s">
        <v>252</v>
      </c>
      <c r="AT245" s="154" t="s">
        <v>154</v>
      </c>
      <c r="AU245" s="154" t="s">
        <v>83</v>
      </c>
      <c r="AY245" s="18" t="s">
        <v>152</v>
      </c>
      <c r="BE245" s="155">
        <f t="shared" si="4"/>
        <v>0</v>
      </c>
      <c r="BF245" s="155">
        <f t="shared" si="5"/>
        <v>0</v>
      </c>
      <c r="BG245" s="155">
        <f t="shared" si="6"/>
        <v>0</v>
      </c>
      <c r="BH245" s="155">
        <f t="shared" si="7"/>
        <v>0</v>
      </c>
      <c r="BI245" s="155">
        <f t="shared" si="8"/>
        <v>0</v>
      </c>
      <c r="BJ245" s="18" t="s">
        <v>81</v>
      </c>
      <c r="BK245" s="155">
        <f t="shared" si="9"/>
        <v>0</v>
      </c>
      <c r="BL245" s="18" t="s">
        <v>252</v>
      </c>
      <c r="BM245" s="154" t="s">
        <v>855</v>
      </c>
    </row>
    <row r="246" spans="1:65" s="2" customFormat="1" ht="14.4" customHeight="1">
      <c r="A246" s="30"/>
      <c r="B246" s="142"/>
      <c r="C246" s="143" t="s">
        <v>629</v>
      </c>
      <c r="D246" s="143" t="s">
        <v>154</v>
      </c>
      <c r="E246" s="144" t="s">
        <v>856</v>
      </c>
      <c r="F246" s="145" t="s">
        <v>857</v>
      </c>
      <c r="G246" s="146" t="s">
        <v>297</v>
      </c>
      <c r="H246" s="147">
        <v>1</v>
      </c>
      <c r="I246" s="148"/>
      <c r="J246" s="148">
        <f t="shared" si="0"/>
        <v>0</v>
      </c>
      <c r="K246" s="149"/>
      <c r="L246" s="31"/>
      <c r="M246" s="150" t="s">
        <v>1</v>
      </c>
      <c r="N246" s="151" t="s">
        <v>38</v>
      </c>
      <c r="O246" s="152">
        <v>0</v>
      </c>
      <c r="P246" s="152">
        <f t="shared" si="1"/>
        <v>0</v>
      </c>
      <c r="Q246" s="152">
        <v>0</v>
      </c>
      <c r="R246" s="152">
        <f t="shared" si="2"/>
        <v>0</v>
      </c>
      <c r="S246" s="152">
        <v>0</v>
      </c>
      <c r="T246" s="153">
        <f t="shared" si="3"/>
        <v>0</v>
      </c>
      <c r="U246" s="30"/>
      <c r="V246" s="30"/>
      <c r="W246" s="30"/>
      <c r="X246" s="30"/>
      <c r="Y246" s="30"/>
      <c r="Z246" s="30"/>
      <c r="AA246" s="30"/>
      <c r="AB246" s="30"/>
      <c r="AC246" s="30"/>
      <c r="AD246" s="30"/>
      <c r="AE246" s="30"/>
      <c r="AR246" s="154" t="s">
        <v>252</v>
      </c>
      <c r="AT246" s="154" t="s">
        <v>154</v>
      </c>
      <c r="AU246" s="154" t="s">
        <v>83</v>
      </c>
      <c r="AY246" s="18" t="s">
        <v>152</v>
      </c>
      <c r="BE246" s="155">
        <f t="shared" si="4"/>
        <v>0</v>
      </c>
      <c r="BF246" s="155">
        <f t="shared" si="5"/>
        <v>0</v>
      </c>
      <c r="BG246" s="155">
        <f t="shared" si="6"/>
        <v>0</v>
      </c>
      <c r="BH246" s="155">
        <f t="shared" si="7"/>
        <v>0</v>
      </c>
      <c r="BI246" s="155">
        <f t="shared" si="8"/>
        <v>0</v>
      </c>
      <c r="BJ246" s="18" t="s">
        <v>81</v>
      </c>
      <c r="BK246" s="155">
        <f t="shared" si="9"/>
        <v>0</v>
      </c>
      <c r="BL246" s="18" t="s">
        <v>252</v>
      </c>
      <c r="BM246" s="154" t="s">
        <v>858</v>
      </c>
    </row>
    <row r="247" spans="1:65" s="2" customFormat="1" ht="14.4" customHeight="1">
      <c r="A247" s="30"/>
      <c r="B247" s="142"/>
      <c r="C247" s="143" t="s">
        <v>637</v>
      </c>
      <c r="D247" s="143" t="s">
        <v>154</v>
      </c>
      <c r="E247" s="144" t="s">
        <v>859</v>
      </c>
      <c r="F247" s="145" t="s">
        <v>860</v>
      </c>
      <c r="G247" s="146" t="s">
        <v>289</v>
      </c>
      <c r="H247" s="147">
        <v>1</v>
      </c>
      <c r="I247" s="148"/>
      <c r="J247" s="148">
        <f t="shared" si="0"/>
        <v>0</v>
      </c>
      <c r="K247" s="149"/>
      <c r="L247" s="31"/>
      <c r="M247" s="150" t="s">
        <v>1</v>
      </c>
      <c r="N247" s="151" t="s">
        <v>38</v>
      </c>
      <c r="O247" s="152">
        <v>0</v>
      </c>
      <c r="P247" s="152">
        <f t="shared" si="1"/>
        <v>0</v>
      </c>
      <c r="Q247" s="152">
        <v>0</v>
      </c>
      <c r="R247" s="152">
        <f t="shared" si="2"/>
        <v>0</v>
      </c>
      <c r="S247" s="152">
        <v>0</v>
      </c>
      <c r="T247" s="153">
        <f t="shared" si="3"/>
        <v>0</v>
      </c>
      <c r="U247" s="30"/>
      <c r="V247" s="30"/>
      <c r="W247" s="30"/>
      <c r="X247" s="30"/>
      <c r="Y247" s="30"/>
      <c r="Z247" s="30"/>
      <c r="AA247" s="30"/>
      <c r="AB247" s="30"/>
      <c r="AC247" s="30"/>
      <c r="AD247" s="30"/>
      <c r="AE247" s="30"/>
      <c r="AR247" s="154" t="s">
        <v>252</v>
      </c>
      <c r="AT247" s="154" t="s">
        <v>154</v>
      </c>
      <c r="AU247" s="154" t="s">
        <v>83</v>
      </c>
      <c r="AY247" s="18" t="s">
        <v>152</v>
      </c>
      <c r="BE247" s="155">
        <f t="shared" si="4"/>
        <v>0</v>
      </c>
      <c r="BF247" s="155">
        <f t="shared" si="5"/>
        <v>0</v>
      </c>
      <c r="BG247" s="155">
        <f t="shared" si="6"/>
        <v>0</v>
      </c>
      <c r="BH247" s="155">
        <f t="shared" si="7"/>
        <v>0</v>
      </c>
      <c r="BI247" s="155">
        <f t="shared" si="8"/>
        <v>0</v>
      </c>
      <c r="BJ247" s="18" t="s">
        <v>81</v>
      </c>
      <c r="BK247" s="155">
        <f t="shared" si="9"/>
        <v>0</v>
      </c>
      <c r="BL247" s="18" t="s">
        <v>252</v>
      </c>
      <c r="BM247" s="154" t="s">
        <v>861</v>
      </c>
    </row>
    <row r="248" spans="1:65" s="12" customFormat="1" ht="25.95" customHeight="1">
      <c r="B248" s="130"/>
      <c r="D248" s="131" t="s">
        <v>72</v>
      </c>
      <c r="E248" s="132" t="s">
        <v>360</v>
      </c>
      <c r="F248" s="132" t="s">
        <v>361</v>
      </c>
      <c r="J248" s="133">
        <f>BK248</f>
        <v>0</v>
      </c>
      <c r="L248" s="130"/>
      <c r="M248" s="134"/>
      <c r="N248" s="135"/>
      <c r="O248" s="135"/>
      <c r="P248" s="136">
        <f>P249+P251+P253+P255</f>
        <v>0</v>
      </c>
      <c r="Q248" s="135"/>
      <c r="R248" s="136">
        <f>R249+R251+R253+R255</f>
        <v>0</v>
      </c>
      <c r="S248" s="135"/>
      <c r="T248" s="137">
        <f>T249+T251+T253+T255</f>
        <v>0</v>
      </c>
      <c r="AR248" s="131" t="s">
        <v>175</v>
      </c>
      <c r="AT248" s="138" t="s">
        <v>72</v>
      </c>
      <c r="AU248" s="138" t="s">
        <v>73</v>
      </c>
      <c r="AY248" s="131" t="s">
        <v>152</v>
      </c>
      <c r="BK248" s="139">
        <f>BK249+BK251+BK253+BK255</f>
        <v>0</v>
      </c>
    </row>
    <row r="249" spans="1:65" s="12" customFormat="1" ht="22.8" customHeight="1">
      <c r="B249" s="130"/>
      <c r="D249" s="131" t="s">
        <v>72</v>
      </c>
      <c r="E249" s="140" t="s">
        <v>362</v>
      </c>
      <c r="F249" s="140" t="s">
        <v>363</v>
      </c>
      <c r="J249" s="141">
        <f>BK249</f>
        <v>0</v>
      </c>
      <c r="L249" s="130"/>
      <c r="M249" s="134"/>
      <c r="N249" s="135"/>
      <c r="O249" s="135"/>
      <c r="P249" s="136">
        <f>P250</f>
        <v>0</v>
      </c>
      <c r="Q249" s="135"/>
      <c r="R249" s="136">
        <f>R250</f>
        <v>0</v>
      </c>
      <c r="S249" s="135"/>
      <c r="T249" s="137">
        <f>T250</f>
        <v>0</v>
      </c>
      <c r="AR249" s="131" t="s">
        <v>175</v>
      </c>
      <c r="AT249" s="138" t="s">
        <v>72</v>
      </c>
      <c r="AU249" s="138" t="s">
        <v>81</v>
      </c>
      <c r="AY249" s="131" t="s">
        <v>152</v>
      </c>
      <c r="BK249" s="139">
        <f>BK250</f>
        <v>0</v>
      </c>
    </row>
    <row r="250" spans="1:65" s="2" customFormat="1" ht="14.4" customHeight="1">
      <c r="A250" s="30"/>
      <c r="B250" s="142"/>
      <c r="C250" s="143" t="s">
        <v>642</v>
      </c>
      <c r="D250" s="143" t="s">
        <v>154</v>
      </c>
      <c r="E250" s="144" t="s">
        <v>365</v>
      </c>
      <c r="F250" s="145" t="s">
        <v>366</v>
      </c>
      <c r="G250" s="146" t="s">
        <v>297</v>
      </c>
      <c r="H250" s="147">
        <v>1</v>
      </c>
      <c r="I250" s="148"/>
      <c r="J250" s="148">
        <f>ROUND(I250*H250,2)</f>
        <v>0</v>
      </c>
      <c r="K250" s="149"/>
      <c r="L250" s="31"/>
      <c r="M250" s="150" t="s">
        <v>1</v>
      </c>
      <c r="N250" s="151" t="s">
        <v>38</v>
      </c>
      <c r="O250" s="152">
        <v>0</v>
      </c>
      <c r="P250" s="152">
        <f>O250*H250</f>
        <v>0</v>
      </c>
      <c r="Q250" s="152">
        <v>0</v>
      </c>
      <c r="R250" s="152">
        <f>Q250*H250</f>
        <v>0</v>
      </c>
      <c r="S250" s="152">
        <v>0</v>
      </c>
      <c r="T250" s="153">
        <f>S250*H250</f>
        <v>0</v>
      </c>
      <c r="U250" s="30"/>
      <c r="V250" s="30"/>
      <c r="W250" s="30"/>
      <c r="X250" s="30"/>
      <c r="Y250" s="30"/>
      <c r="Z250" s="30"/>
      <c r="AA250" s="30"/>
      <c r="AB250" s="30"/>
      <c r="AC250" s="30"/>
      <c r="AD250" s="30"/>
      <c r="AE250" s="30"/>
      <c r="AR250" s="154" t="s">
        <v>367</v>
      </c>
      <c r="AT250" s="154" t="s">
        <v>154</v>
      </c>
      <c r="AU250" s="154" t="s">
        <v>83</v>
      </c>
      <c r="AY250" s="18" t="s">
        <v>152</v>
      </c>
      <c r="BE250" s="155">
        <f>IF(N250="základní",J250,0)</f>
        <v>0</v>
      </c>
      <c r="BF250" s="155">
        <f>IF(N250="snížená",J250,0)</f>
        <v>0</v>
      </c>
      <c r="BG250" s="155">
        <f>IF(N250="zákl. přenesená",J250,0)</f>
        <v>0</v>
      </c>
      <c r="BH250" s="155">
        <f>IF(N250="sníž. přenesená",J250,0)</f>
        <v>0</v>
      </c>
      <c r="BI250" s="155">
        <f>IF(N250="nulová",J250,0)</f>
        <v>0</v>
      </c>
      <c r="BJ250" s="18" t="s">
        <v>81</v>
      </c>
      <c r="BK250" s="155">
        <f>ROUND(I250*H250,2)</f>
        <v>0</v>
      </c>
      <c r="BL250" s="18" t="s">
        <v>367</v>
      </c>
      <c r="BM250" s="154" t="s">
        <v>862</v>
      </c>
    </row>
    <row r="251" spans="1:65" s="12" customFormat="1" ht="22.8" customHeight="1">
      <c r="B251" s="130"/>
      <c r="D251" s="131" t="s">
        <v>72</v>
      </c>
      <c r="E251" s="140" t="s">
        <v>369</v>
      </c>
      <c r="F251" s="140" t="s">
        <v>370</v>
      </c>
      <c r="J251" s="141">
        <f>BK251</f>
        <v>0</v>
      </c>
      <c r="L251" s="130"/>
      <c r="M251" s="134"/>
      <c r="N251" s="135"/>
      <c r="O251" s="135"/>
      <c r="P251" s="136">
        <f>P252</f>
        <v>0</v>
      </c>
      <c r="Q251" s="135"/>
      <c r="R251" s="136">
        <f>R252</f>
        <v>0</v>
      </c>
      <c r="S251" s="135"/>
      <c r="T251" s="137">
        <f>T252</f>
        <v>0</v>
      </c>
      <c r="AR251" s="131" t="s">
        <v>175</v>
      </c>
      <c r="AT251" s="138" t="s">
        <v>72</v>
      </c>
      <c r="AU251" s="138" t="s">
        <v>81</v>
      </c>
      <c r="AY251" s="131" t="s">
        <v>152</v>
      </c>
      <c r="BK251" s="139">
        <f>BK252</f>
        <v>0</v>
      </c>
    </row>
    <row r="252" spans="1:65" s="2" customFormat="1" ht="14.4" customHeight="1">
      <c r="A252" s="30"/>
      <c r="B252" s="142"/>
      <c r="C252" s="143" t="s">
        <v>647</v>
      </c>
      <c r="D252" s="143" t="s">
        <v>154</v>
      </c>
      <c r="E252" s="144" t="s">
        <v>372</v>
      </c>
      <c r="F252" s="145" t="s">
        <v>370</v>
      </c>
      <c r="G252" s="146" t="s">
        <v>373</v>
      </c>
      <c r="H252" s="147"/>
      <c r="I252" s="148"/>
      <c r="J252" s="148">
        <f>ROUND(I252*H252,2)</f>
        <v>0</v>
      </c>
      <c r="K252" s="149"/>
      <c r="L252" s="31"/>
      <c r="M252" s="150" t="s">
        <v>1</v>
      </c>
      <c r="N252" s="151" t="s">
        <v>38</v>
      </c>
      <c r="O252" s="152">
        <v>0</v>
      </c>
      <c r="P252" s="152">
        <f>O252*H252</f>
        <v>0</v>
      </c>
      <c r="Q252" s="152">
        <v>0</v>
      </c>
      <c r="R252" s="152">
        <f>Q252*H252</f>
        <v>0</v>
      </c>
      <c r="S252" s="152">
        <v>0</v>
      </c>
      <c r="T252" s="153">
        <f>S252*H252</f>
        <v>0</v>
      </c>
      <c r="U252" s="30"/>
      <c r="V252" s="30"/>
      <c r="W252" s="30"/>
      <c r="X252" s="30"/>
      <c r="Y252" s="30"/>
      <c r="Z252" s="30"/>
      <c r="AA252" s="30"/>
      <c r="AB252" s="30"/>
      <c r="AC252" s="30"/>
      <c r="AD252" s="30"/>
      <c r="AE252" s="30"/>
      <c r="AR252" s="154" t="s">
        <v>367</v>
      </c>
      <c r="AT252" s="154" t="s">
        <v>154</v>
      </c>
      <c r="AU252" s="154" t="s">
        <v>83</v>
      </c>
      <c r="AY252" s="18" t="s">
        <v>152</v>
      </c>
      <c r="BE252" s="155">
        <f>IF(N252="základní",J252,0)</f>
        <v>0</v>
      </c>
      <c r="BF252" s="155">
        <f>IF(N252="snížená",J252,0)</f>
        <v>0</v>
      </c>
      <c r="BG252" s="155">
        <f>IF(N252="zákl. přenesená",J252,0)</f>
        <v>0</v>
      </c>
      <c r="BH252" s="155">
        <f>IF(N252="sníž. přenesená",J252,0)</f>
        <v>0</v>
      </c>
      <c r="BI252" s="155">
        <f>IF(N252="nulová",J252,0)</f>
        <v>0</v>
      </c>
      <c r="BJ252" s="18" t="s">
        <v>81</v>
      </c>
      <c r="BK252" s="155">
        <f>ROUND(I252*H252,2)</f>
        <v>0</v>
      </c>
      <c r="BL252" s="18" t="s">
        <v>367</v>
      </c>
      <c r="BM252" s="154" t="s">
        <v>863</v>
      </c>
    </row>
    <row r="253" spans="1:65" s="12" customFormat="1" ht="22.8" customHeight="1">
      <c r="B253" s="130"/>
      <c r="D253" s="131" t="s">
        <v>72</v>
      </c>
      <c r="E253" s="140" t="s">
        <v>375</v>
      </c>
      <c r="F253" s="140" t="s">
        <v>376</v>
      </c>
      <c r="J253" s="141">
        <f>BK253</f>
        <v>0</v>
      </c>
      <c r="L253" s="130"/>
      <c r="M253" s="134"/>
      <c r="N253" s="135"/>
      <c r="O253" s="135"/>
      <c r="P253" s="136">
        <f>P254</f>
        <v>0</v>
      </c>
      <c r="Q253" s="135"/>
      <c r="R253" s="136">
        <f>R254</f>
        <v>0</v>
      </c>
      <c r="S253" s="135"/>
      <c r="T253" s="137">
        <f>T254</f>
        <v>0</v>
      </c>
      <c r="AR253" s="131" t="s">
        <v>175</v>
      </c>
      <c r="AT253" s="138" t="s">
        <v>72</v>
      </c>
      <c r="AU253" s="138" t="s">
        <v>81</v>
      </c>
      <c r="AY253" s="131" t="s">
        <v>152</v>
      </c>
      <c r="BK253" s="139">
        <f>BK254</f>
        <v>0</v>
      </c>
    </row>
    <row r="254" spans="1:65" s="2" customFormat="1" ht="14.4" customHeight="1">
      <c r="A254" s="30"/>
      <c r="B254" s="142"/>
      <c r="C254" s="143" t="s">
        <v>651</v>
      </c>
      <c r="D254" s="143" t="s">
        <v>154</v>
      </c>
      <c r="E254" s="144" t="s">
        <v>378</v>
      </c>
      <c r="F254" s="145" t="s">
        <v>376</v>
      </c>
      <c r="G254" s="146" t="s">
        <v>373</v>
      </c>
      <c r="H254" s="147"/>
      <c r="I254" s="148"/>
      <c r="J254" s="148">
        <f>ROUND(I254*H254,2)</f>
        <v>0</v>
      </c>
      <c r="K254" s="149"/>
      <c r="L254" s="31"/>
      <c r="M254" s="150" t="s">
        <v>1</v>
      </c>
      <c r="N254" s="151" t="s">
        <v>38</v>
      </c>
      <c r="O254" s="152">
        <v>0</v>
      </c>
      <c r="P254" s="152">
        <f>O254*H254</f>
        <v>0</v>
      </c>
      <c r="Q254" s="152">
        <v>0</v>
      </c>
      <c r="R254" s="152">
        <f>Q254*H254</f>
        <v>0</v>
      </c>
      <c r="S254" s="152">
        <v>0</v>
      </c>
      <c r="T254" s="153">
        <f>S254*H254</f>
        <v>0</v>
      </c>
      <c r="U254" s="30"/>
      <c r="V254" s="30"/>
      <c r="W254" s="30"/>
      <c r="X254" s="30"/>
      <c r="Y254" s="30"/>
      <c r="Z254" s="30"/>
      <c r="AA254" s="30"/>
      <c r="AB254" s="30"/>
      <c r="AC254" s="30"/>
      <c r="AD254" s="30"/>
      <c r="AE254" s="30"/>
      <c r="AR254" s="154" t="s">
        <v>367</v>
      </c>
      <c r="AT254" s="154" t="s">
        <v>154</v>
      </c>
      <c r="AU254" s="154" t="s">
        <v>83</v>
      </c>
      <c r="AY254" s="18" t="s">
        <v>152</v>
      </c>
      <c r="BE254" s="155">
        <f>IF(N254="základní",J254,0)</f>
        <v>0</v>
      </c>
      <c r="BF254" s="155">
        <f>IF(N254="snížená",J254,0)</f>
        <v>0</v>
      </c>
      <c r="BG254" s="155">
        <f>IF(N254="zákl. přenesená",J254,0)</f>
        <v>0</v>
      </c>
      <c r="BH254" s="155">
        <f>IF(N254="sníž. přenesená",J254,0)</f>
        <v>0</v>
      </c>
      <c r="BI254" s="155">
        <f>IF(N254="nulová",J254,0)</f>
        <v>0</v>
      </c>
      <c r="BJ254" s="18" t="s">
        <v>81</v>
      </c>
      <c r="BK254" s="155">
        <f>ROUND(I254*H254,2)</f>
        <v>0</v>
      </c>
      <c r="BL254" s="18" t="s">
        <v>367</v>
      </c>
      <c r="BM254" s="154" t="s">
        <v>864</v>
      </c>
    </row>
    <row r="255" spans="1:65" s="12" customFormat="1" ht="22.8" customHeight="1">
      <c r="B255" s="130"/>
      <c r="D255" s="131" t="s">
        <v>72</v>
      </c>
      <c r="E255" s="140" t="s">
        <v>380</v>
      </c>
      <c r="F255" s="140" t="s">
        <v>381</v>
      </c>
      <c r="J255" s="141">
        <f>BK255</f>
        <v>0</v>
      </c>
      <c r="L255" s="130"/>
      <c r="M255" s="134"/>
      <c r="N255" s="135"/>
      <c r="O255" s="135"/>
      <c r="P255" s="136">
        <f>P256</f>
        <v>0</v>
      </c>
      <c r="Q255" s="135"/>
      <c r="R255" s="136">
        <f>R256</f>
        <v>0</v>
      </c>
      <c r="S255" s="135"/>
      <c r="T255" s="137">
        <f>T256</f>
        <v>0</v>
      </c>
      <c r="AR255" s="131" t="s">
        <v>175</v>
      </c>
      <c r="AT255" s="138" t="s">
        <v>72</v>
      </c>
      <c r="AU255" s="138" t="s">
        <v>81</v>
      </c>
      <c r="AY255" s="131" t="s">
        <v>152</v>
      </c>
      <c r="BK255" s="139">
        <f>BK256</f>
        <v>0</v>
      </c>
    </row>
    <row r="256" spans="1:65" s="2" customFormat="1" ht="14.4" customHeight="1">
      <c r="A256" s="30"/>
      <c r="B256" s="142"/>
      <c r="C256" s="143" t="s">
        <v>655</v>
      </c>
      <c r="D256" s="143" t="s">
        <v>154</v>
      </c>
      <c r="E256" s="144" t="s">
        <v>383</v>
      </c>
      <c r="F256" s="145" t="s">
        <v>384</v>
      </c>
      <c r="G256" s="146" t="s">
        <v>373</v>
      </c>
      <c r="H256" s="147"/>
      <c r="I256" s="148"/>
      <c r="J256" s="148">
        <f>ROUND(I256*H256,2)</f>
        <v>0</v>
      </c>
      <c r="K256" s="149"/>
      <c r="L256" s="31"/>
      <c r="M256" s="184" t="s">
        <v>1</v>
      </c>
      <c r="N256" s="185" t="s">
        <v>38</v>
      </c>
      <c r="O256" s="186">
        <v>0</v>
      </c>
      <c r="P256" s="186">
        <f>O256*H256</f>
        <v>0</v>
      </c>
      <c r="Q256" s="186">
        <v>0</v>
      </c>
      <c r="R256" s="186">
        <f>Q256*H256</f>
        <v>0</v>
      </c>
      <c r="S256" s="186">
        <v>0</v>
      </c>
      <c r="T256" s="187">
        <f>S256*H256</f>
        <v>0</v>
      </c>
      <c r="U256" s="30"/>
      <c r="V256" s="30"/>
      <c r="W256" s="30"/>
      <c r="X256" s="30"/>
      <c r="Y256" s="30"/>
      <c r="Z256" s="30"/>
      <c r="AA256" s="30"/>
      <c r="AB256" s="30"/>
      <c r="AC256" s="30"/>
      <c r="AD256" s="30"/>
      <c r="AE256" s="30"/>
      <c r="AR256" s="154" t="s">
        <v>367</v>
      </c>
      <c r="AT256" s="154" t="s">
        <v>154</v>
      </c>
      <c r="AU256" s="154" t="s">
        <v>83</v>
      </c>
      <c r="AY256" s="18" t="s">
        <v>152</v>
      </c>
      <c r="BE256" s="155">
        <f>IF(N256="základní",J256,0)</f>
        <v>0</v>
      </c>
      <c r="BF256" s="155">
        <f>IF(N256="snížená",J256,0)</f>
        <v>0</v>
      </c>
      <c r="BG256" s="155">
        <f>IF(N256="zákl. přenesená",J256,0)</f>
        <v>0</v>
      </c>
      <c r="BH256" s="155">
        <f>IF(N256="sníž. přenesená",J256,0)</f>
        <v>0</v>
      </c>
      <c r="BI256" s="155">
        <f>IF(N256="nulová",J256,0)</f>
        <v>0</v>
      </c>
      <c r="BJ256" s="18" t="s">
        <v>81</v>
      </c>
      <c r="BK256" s="155">
        <f>ROUND(I256*H256,2)</f>
        <v>0</v>
      </c>
      <c r="BL256" s="18" t="s">
        <v>367</v>
      </c>
      <c r="BM256" s="154" t="s">
        <v>865</v>
      </c>
    </row>
    <row r="257" spans="1:31" s="2" customFormat="1" ht="6.9" customHeight="1">
      <c r="A257" s="30"/>
      <c r="B257" s="45"/>
      <c r="C257" s="46"/>
      <c r="D257" s="46"/>
      <c r="E257" s="46"/>
      <c r="F257" s="46"/>
      <c r="G257" s="46"/>
      <c r="H257" s="46"/>
      <c r="I257" s="46"/>
      <c r="J257" s="46"/>
      <c r="K257" s="46"/>
      <c r="L257" s="31"/>
      <c r="M257" s="30"/>
      <c r="O257" s="30"/>
      <c r="P257" s="30"/>
      <c r="Q257" s="30"/>
      <c r="R257" s="30"/>
      <c r="S257" s="30"/>
      <c r="T257" s="30"/>
      <c r="U257" s="30"/>
      <c r="V257" s="30"/>
      <c r="W257" s="30"/>
      <c r="X257" s="30"/>
      <c r="Y257" s="30"/>
      <c r="Z257" s="30"/>
      <c r="AA257" s="30"/>
      <c r="AB257" s="30"/>
      <c r="AC257" s="30"/>
      <c r="AD257" s="30"/>
      <c r="AE257" s="30"/>
    </row>
  </sheetData>
  <autoFilter ref="C131:K256"/>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1:BM204"/>
  <sheetViews>
    <sheetView showGridLines="0" workbookViewId="0">
      <selection activeCell="H199" sqref="H199:H203"/>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92</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866</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ROUND(J129,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ROUND((SUM(BE129:BE203)),  2)</f>
        <v>0</v>
      </c>
      <c r="G33" s="30"/>
      <c r="H33" s="30"/>
      <c r="I33" s="99">
        <v>0.21</v>
      </c>
      <c r="J33" s="98">
        <f>ROUND(((SUM(BE129:BE203))*I33),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ROUND((SUM(BF129:BF203)),  2)</f>
        <v>0</v>
      </c>
      <c r="G34" s="30"/>
      <c r="H34" s="30"/>
      <c r="I34" s="99">
        <v>0.15</v>
      </c>
      <c r="J34" s="98">
        <f>ROUND(((SUM(BF129:BF203))*I34),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ROUND((SUM(BG129:BG203)),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ROUND((SUM(BH129:BH203)),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ROUND((SUM(BI129:BI203)),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SO-04 - Parkur</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J129</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J130</f>
        <v>0</v>
      </c>
      <c r="L97" s="111"/>
    </row>
    <row r="98" spans="1:31" s="10" customFormat="1" ht="19.95" customHeight="1">
      <c r="B98" s="115"/>
      <c r="D98" s="116" t="s">
        <v>126</v>
      </c>
      <c r="E98" s="117"/>
      <c r="F98" s="117"/>
      <c r="G98" s="117"/>
      <c r="H98" s="117"/>
      <c r="I98" s="117"/>
      <c r="J98" s="118">
        <f>J131</f>
        <v>0</v>
      </c>
      <c r="L98" s="115"/>
    </row>
    <row r="99" spans="1:31" s="10" customFormat="1" ht="19.95" customHeight="1">
      <c r="B99" s="115"/>
      <c r="D99" s="116" t="s">
        <v>390</v>
      </c>
      <c r="E99" s="117"/>
      <c r="F99" s="117"/>
      <c r="G99" s="117"/>
      <c r="H99" s="117"/>
      <c r="I99" s="117"/>
      <c r="J99" s="118">
        <f>J145</f>
        <v>0</v>
      </c>
      <c r="L99" s="115"/>
    </row>
    <row r="100" spans="1:31" s="10" customFormat="1" ht="19.95" customHeight="1">
      <c r="B100" s="115"/>
      <c r="D100" s="116" t="s">
        <v>127</v>
      </c>
      <c r="E100" s="117"/>
      <c r="F100" s="117"/>
      <c r="G100" s="117"/>
      <c r="H100" s="117"/>
      <c r="I100" s="117"/>
      <c r="J100" s="118">
        <f>J148</f>
        <v>0</v>
      </c>
      <c r="L100" s="115"/>
    </row>
    <row r="101" spans="1:31" s="10" customFormat="1" ht="19.95" customHeight="1">
      <c r="B101" s="115"/>
      <c r="D101" s="116" t="s">
        <v>129</v>
      </c>
      <c r="E101" s="117"/>
      <c r="F101" s="117"/>
      <c r="G101" s="117"/>
      <c r="H101" s="117"/>
      <c r="I101" s="117"/>
      <c r="J101" s="118">
        <f>J165</f>
        <v>0</v>
      </c>
      <c r="L101" s="115"/>
    </row>
    <row r="102" spans="1:31" s="9" customFormat="1" ht="24.9" customHeight="1">
      <c r="B102" s="111"/>
      <c r="D102" s="112" t="s">
        <v>130</v>
      </c>
      <c r="E102" s="113"/>
      <c r="F102" s="113"/>
      <c r="G102" s="113"/>
      <c r="H102" s="113"/>
      <c r="I102" s="113"/>
      <c r="J102" s="114">
        <f>J167</f>
        <v>0</v>
      </c>
      <c r="L102" s="111"/>
    </row>
    <row r="103" spans="1:31" s="10" customFormat="1" ht="19.95" customHeight="1">
      <c r="B103" s="115"/>
      <c r="D103" s="116" t="s">
        <v>690</v>
      </c>
      <c r="E103" s="117"/>
      <c r="F103" s="117"/>
      <c r="G103" s="117"/>
      <c r="H103" s="117"/>
      <c r="I103" s="117"/>
      <c r="J103" s="118">
        <f>J168</f>
        <v>0</v>
      </c>
      <c r="L103" s="115"/>
    </row>
    <row r="104" spans="1:31" s="10" customFormat="1" ht="19.95" customHeight="1">
      <c r="B104" s="115"/>
      <c r="D104" s="116" t="s">
        <v>691</v>
      </c>
      <c r="E104" s="117"/>
      <c r="F104" s="117"/>
      <c r="G104" s="117"/>
      <c r="H104" s="117"/>
      <c r="I104" s="117"/>
      <c r="J104" s="118">
        <f>J175</f>
        <v>0</v>
      </c>
      <c r="L104" s="115"/>
    </row>
    <row r="105" spans="1:31" s="9" customFormat="1" ht="24.9" customHeight="1">
      <c r="B105" s="111"/>
      <c r="D105" s="112" t="s">
        <v>132</v>
      </c>
      <c r="E105" s="113"/>
      <c r="F105" s="113"/>
      <c r="G105" s="113"/>
      <c r="H105" s="113"/>
      <c r="I105" s="113"/>
      <c r="J105" s="114">
        <f>J195</f>
        <v>0</v>
      </c>
      <c r="L105" s="111"/>
    </row>
    <row r="106" spans="1:31" s="10" customFormat="1" ht="19.95" customHeight="1">
      <c r="B106" s="115"/>
      <c r="D106" s="116" t="s">
        <v>133</v>
      </c>
      <c r="E106" s="117"/>
      <c r="F106" s="117"/>
      <c r="G106" s="117"/>
      <c r="H106" s="117"/>
      <c r="I106" s="117"/>
      <c r="J106" s="118">
        <f>J196</f>
        <v>0</v>
      </c>
      <c r="L106" s="115"/>
    </row>
    <row r="107" spans="1:31" s="10" customFormat="1" ht="19.95" customHeight="1">
      <c r="B107" s="115"/>
      <c r="D107" s="116" t="s">
        <v>134</v>
      </c>
      <c r="E107" s="117"/>
      <c r="F107" s="117"/>
      <c r="G107" s="117"/>
      <c r="H107" s="117"/>
      <c r="I107" s="117"/>
      <c r="J107" s="118">
        <f>J198</f>
        <v>0</v>
      </c>
      <c r="L107" s="115"/>
    </row>
    <row r="108" spans="1:31" s="10" customFormat="1" ht="19.95" customHeight="1">
      <c r="B108" s="115"/>
      <c r="D108" s="116" t="s">
        <v>135</v>
      </c>
      <c r="E108" s="117"/>
      <c r="F108" s="117"/>
      <c r="G108" s="117"/>
      <c r="H108" s="117"/>
      <c r="I108" s="117"/>
      <c r="J108" s="118">
        <f>J200</f>
        <v>0</v>
      </c>
      <c r="L108" s="115"/>
    </row>
    <row r="109" spans="1:31" s="10" customFormat="1" ht="19.95" customHeight="1">
      <c r="B109" s="115"/>
      <c r="D109" s="116" t="s">
        <v>136</v>
      </c>
      <c r="E109" s="117"/>
      <c r="F109" s="117"/>
      <c r="G109" s="117"/>
      <c r="H109" s="117"/>
      <c r="I109" s="117"/>
      <c r="J109" s="118">
        <f>J202</f>
        <v>0</v>
      </c>
      <c r="L109" s="115"/>
    </row>
    <row r="110" spans="1:31" s="2" customFormat="1" ht="21.75"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6.9" customHeight="1">
      <c r="A111" s="30"/>
      <c r="B111" s="45"/>
      <c r="C111" s="46"/>
      <c r="D111" s="46"/>
      <c r="E111" s="46"/>
      <c r="F111" s="46"/>
      <c r="G111" s="46"/>
      <c r="H111" s="46"/>
      <c r="I111" s="46"/>
      <c r="J111" s="46"/>
      <c r="K111" s="46"/>
      <c r="L111" s="40"/>
      <c r="S111" s="30"/>
      <c r="T111" s="30"/>
      <c r="U111" s="30"/>
      <c r="V111" s="30"/>
      <c r="W111" s="30"/>
      <c r="X111" s="30"/>
      <c r="Y111" s="30"/>
      <c r="Z111" s="30"/>
      <c r="AA111" s="30"/>
      <c r="AB111" s="30"/>
      <c r="AC111" s="30"/>
      <c r="AD111" s="30"/>
      <c r="AE111" s="30"/>
    </row>
    <row r="115" spans="1:31" s="2" customFormat="1" ht="6.9" customHeight="1">
      <c r="A115" s="30"/>
      <c r="B115" s="47"/>
      <c r="C115" s="48"/>
      <c r="D115" s="48"/>
      <c r="E115" s="48"/>
      <c r="F115" s="48"/>
      <c r="G115" s="48"/>
      <c r="H115" s="48"/>
      <c r="I115" s="48"/>
      <c r="J115" s="48"/>
      <c r="K115" s="48"/>
      <c r="L115" s="40"/>
      <c r="S115" s="30"/>
      <c r="T115" s="30"/>
      <c r="U115" s="30"/>
      <c r="V115" s="30"/>
      <c r="W115" s="30"/>
      <c r="X115" s="30"/>
      <c r="Y115" s="30"/>
      <c r="Z115" s="30"/>
      <c r="AA115" s="30"/>
      <c r="AB115" s="30"/>
      <c r="AC115" s="30"/>
      <c r="AD115" s="30"/>
      <c r="AE115" s="30"/>
    </row>
    <row r="116" spans="1:31" s="2" customFormat="1" ht="24.9" customHeight="1">
      <c r="A116" s="30"/>
      <c r="B116" s="31"/>
      <c r="C116" s="22" t="s">
        <v>137</v>
      </c>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31" s="2" customFormat="1" ht="6.9"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31" s="2" customFormat="1" ht="12" customHeight="1">
      <c r="A118" s="30"/>
      <c r="B118" s="31"/>
      <c r="C118" s="27" t="s">
        <v>14</v>
      </c>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16.5" customHeight="1">
      <c r="A119" s="30"/>
      <c r="B119" s="31"/>
      <c r="C119" s="30"/>
      <c r="D119" s="30"/>
      <c r="E119" s="545" t="str">
        <f>E7</f>
        <v>III. etapa revitalizace Letního cvičiště Louny</v>
      </c>
      <c r="F119" s="546"/>
      <c r="G119" s="546"/>
      <c r="H119" s="546"/>
      <c r="I119" s="30"/>
      <c r="J119" s="30"/>
      <c r="K119" s="30"/>
      <c r="L119" s="40"/>
      <c r="S119" s="30"/>
      <c r="T119" s="30"/>
      <c r="U119" s="30"/>
      <c r="V119" s="30"/>
      <c r="W119" s="30"/>
      <c r="X119" s="30"/>
      <c r="Y119" s="30"/>
      <c r="Z119" s="30"/>
      <c r="AA119" s="30"/>
      <c r="AB119" s="30"/>
      <c r="AC119" s="30"/>
      <c r="AD119" s="30"/>
      <c r="AE119" s="30"/>
    </row>
    <row r="120" spans="1:31" s="2" customFormat="1" ht="12" customHeight="1">
      <c r="A120" s="30"/>
      <c r="B120" s="31"/>
      <c r="C120" s="27" t="s">
        <v>118</v>
      </c>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31" s="2" customFormat="1" ht="16.5" customHeight="1">
      <c r="A121" s="30"/>
      <c r="B121" s="31"/>
      <c r="C121" s="30"/>
      <c r="D121" s="30"/>
      <c r="E121" s="537" t="str">
        <f>E9</f>
        <v>SO-04 - Parkur</v>
      </c>
      <c r="F121" s="544"/>
      <c r="G121" s="544"/>
      <c r="H121" s="544"/>
      <c r="I121" s="30"/>
      <c r="J121" s="30"/>
      <c r="K121" s="30"/>
      <c r="L121" s="40"/>
      <c r="S121" s="30"/>
      <c r="T121" s="30"/>
      <c r="U121" s="30"/>
      <c r="V121" s="30"/>
      <c r="W121" s="30"/>
      <c r="X121" s="30"/>
      <c r="Y121" s="30"/>
      <c r="Z121" s="30"/>
      <c r="AA121" s="30"/>
      <c r="AB121" s="30"/>
      <c r="AC121" s="30"/>
      <c r="AD121" s="30"/>
      <c r="AE121" s="30"/>
    </row>
    <row r="122" spans="1:31" s="2" customFormat="1" ht="6.9" customHeight="1">
      <c r="A122" s="30"/>
      <c r="B122" s="31"/>
      <c r="C122" s="30"/>
      <c r="D122" s="30"/>
      <c r="E122" s="30"/>
      <c r="F122" s="30"/>
      <c r="G122" s="30"/>
      <c r="H122" s="30"/>
      <c r="I122" s="30"/>
      <c r="J122" s="30"/>
      <c r="K122" s="30"/>
      <c r="L122" s="40"/>
      <c r="S122" s="30"/>
      <c r="T122" s="30"/>
      <c r="U122" s="30"/>
      <c r="V122" s="30"/>
      <c r="W122" s="30"/>
      <c r="X122" s="30"/>
      <c r="Y122" s="30"/>
      <c r="Z122" s="30"/>
      <c r="AA122" s="30"/>
      <c r="AB122" s="30"/>
      <c r="AC122" s="30"/>
      <c r="AD122" s="30"/>
      <c r="AE122" s="30"/>
    </row>
    <row r="123" spans="1:31" s="2" customFormat="1" ht="12" customHeight="1">
      <c r="A123" s="30"/>
      <c r="B123" s="31"/>
      <c r="C123" s="27" t="s">
        <v>18</v>
      </c>
      <c r="D123" s="30"/>
      <c r="E123" s="30"/>
      <c r="F123" s="25" t="str">
        <f>F12</f>
        <v>Louny</v>
      </c>
      <c r="G123" s="30"/>
      <c r="H123" s="30"/>
      <c r="I123" s="27" t="s">
        <v>20</v>
      </c>
      <c r="J123" s="53">
        <f>IF(J12="","",J12)</f>
        <v>44179</v>
      </c>
      <c r="K123" s="30"/>
      <c r="L123" s="40"/>
      <c r="S123" s="30"/>
      <c r="T123" s="30"/>
      <c r="U123" s="30"/>
      <c r="V123" s="30"/>
      <c r="W123" s="30"/>
      <c r="X123" s="30"/>
      <c r="Y123" s="30"/>
      <c r="Z123" s="30"/>
      <c r="AA123" s="30"/>
      <c r="AB123" s="30"/>
      <c r="AC123" s="30"/>
      <c r="AD123" s="30"/>
      <c r="AE123" s="30"/>
    </row>
    <row r="124" spans="1:31" s="2" customFormat="1" ht="6.9" customHeight="1">
      <c r="A124" s="30"/>
      <c r="B124" s="31"/>
      <c r="C124" s="30"/>
      <c r="D124" s="30"/>
      <c r="E124" s="30"/>
      <c r="F124" s="30"/>
      <c r="G124" s="30"/>
      <c r="H124" s="30"/>
      <c r="I124" s="30"/>
      <c r="J124" s="30"/>
      <c r="K124" s="30"/>
      <c r="L124" s="40"/>
      <c r="S124" s="30"/>
      <c r="T124" s="30"/>
      <c r="U124" s="30"/>
      <c r="V124" s="30"/>
      <c r="W124" s="30"/>
      <c r="X124" s="30"/>
      <c r="Y124" s="30"/>
      <c r="Z124" s="30"/>
      <c r="AA124" s="30"/>
      <c r="AB124" s="30"/>
      <c r="AC124" s="30"/>
      <c r="AD124" s="30"/>
      <c r="AE124" s="30"/>
    </row>
    <row r="125" spans="1:31" s="2" customFormat="1" ht="25.65" customHeight="1">
      <c r="A125" s="30"/>
      <c r="B125" s="31"/>
      <c r="C125" s="27" t="s">
        <v>21</v>
      </c>
      <c r="D125" s="30"/>
      <c r="E125" s="30"/>
      <c r="F125" s="25" t="str">
        <f>E15</f>
        <v>Město Louny</v>
      </c>
      <c r="G125" s="30"/>
      <c r="H125" s="30"/>
      <c r="I125" s="27" t="s">
        <v>27</v>
      </c>
      <c r="J125" s="28" t="str">
        <f>E21</f>
        <v>Sportovní projekty s.r.o.</v>
      </c>
      <c r="K125" s="30"/>
      <c r="L125" s="40"/>
      <c r="S125" s="30"/>
      <c r="T125" s="30"/>
      <c r="U125" s="30"/>
      <c r="V125" s="30"/>
      <c r="W125" s="30"/>
      <c r="X125" s="30"/>
      <c r="Y125" s="30"/>
      <c r="Z125" s="30"/>
      <c r="AA125" s="30"/>
      <c r="AB125" s="30"/>
      <c r="AC125" s="30"/>
      <c r="AD125" s="30"/>
      <c r="AE125" s="30"/>
    </row>
    <row r="126" spans="1:31" s="2" customFormat="1" ht="15.15" customHeight="1">
      <c r="A126" s="30"/>
      <c r="B126" s="31"/>
      <c r="C126" s="27" t="s">
        <v>25</v>
      </c>
      <c r="D126" s="30"/>
      <c r="E126" s="30"/>
      <c r="F126" s="25" t="str">
        <f>IF(E18="","",E18)</f>
        <v xml:space="preserve"> </v>
      </c>
      <c r="G126" s="30"/>
      <c r="H126" s="30"/>
      <c r="I126" s="27" t="s">
        <v>30</v>
      </c>
      <c r="J126" s="28" t="str">
        <f>E24</f>
        <v>F.Pecka</v>
      </c>
      <c r="K126" s="30"/>
      <c r="L126" s="40"/>
      <c r="S126" s="30"/>
      <c r="T126" s="30"/>
      <c r="U126" s="30"/>
      <c r="V126" s="30"/>
      <c r="W126" s="30"/>
      <c r="X126" s="30"/>
      <c r="Y126" s="30"/>
      <c r="Z126" s="30"/>
      <c r="AA126" s="30"/>
      <c r="AB126" s="30"/>
      <c r="AC126" s="30"/>
      <c r="AD126" s="30"/>
      <c r="AE126" s="30"/>
    </row>
    <row r="127" spans="1:31" s="2" customFormat="1" ht="10.35" customHeight="1">
      <c r="A127" s="30"/>
      <c r="B127" s="31"/>
      <c r="C127" s="30"/>
      <c r="D127" s="30"/>
      <c r="E127" s="30"/>
      <c r="F127" s="30"/>
      <c r="G127" s="30"/>
      <c r="H127" s="30"/>
      <c r="I127" s="30"/>
      <c r="J127" s="30"/>
      <c r="K127" s="30"/>
      <c r="L127" s="40"/>
      <c r="S127" s="30"/>
      <c r="T127" s="30"/>
      <c r="U127" s="30"/>
      <c r="V127" s="30"/>
      <c r="W127" s="30"/>
      <c r="X127" s="30"/>
      <c r="Y127" s="30"/>
      <c r="Z127" s="30"/>
      <c r="AA127" s="30"/>
      <c r="AB127" s="30"/>
      <c r="AC127" s="30"/>
      <c r="AD127" s="30"/>
      <c r="AE127" s="30"/>
    </row>
    <row r="128" spans="1:31" s="11" customFormat="1" ht="29.25" customHeight="1">
      <c r="A128" s="119"/>
      <c r="B128" s="120"/>
      <c r="C128" s="121" t="s">
        <v>138</v>
      </c>
      <c r="D128" s="122" t="s">
        <v>58</v>
      </c>
      <c r="E128" s="122" t="s">
        <v>54</v>
      </c>
      <c r="F128" s="122" t="s">
        <v>55</v>
      </c>
      <c r="G128" s="122" t="s">
        <v>139</v>
      </c>
      <c r="H128" s="122" t="s">
        <v>140</v>
      </c>
      <c r="I128" s="122" t="s">
        <v>141</v>
      </c>
      <c r="J128" s="123" t="s">
        <v>122</v>
      </c>
      <c r="K128" s="124" t="s">
        <v>142</v>
      </c>
      <c r="L128" s="125"/>
      <c r="M128" s="60" t="s">
        <v>1</v>
      </c>
      <c r="N128" s="61" t="s">
        <v>37</v>
      </c>
      <c r="O128" s="61" t="s">
        <v>143</v>
      </c>
      <c r="P128" s="61" t="s">
        <v>144</v>
      </c>
      <c r="Q128" s="61" t="s">
        <v>145</v>
      </c>
      <c r="R128" s="61" t="s">
        <v>146</v>
      </c>
      <c r="S128" s="61" t="s">
        <v>147</v>
      </c>
      <c r="T128" s="62" t="s">
        <v>148</v>
      </c>
      <c r="U128" s="119"/>
      <c r="V128" s="119"/>
      <c r="W128" s="119"/>
      <c r="X128" s="119"/>
      <c r="Y128" s="119"/>
      <c r="Z128" s="119"/>
      <c r="AA128" s="119"/>
      <c r="AB128" s="119"/>
      <c r="AC128" s="119"/>
      <c r="AD128" s="119"/>
      <c r="AE128" s="119"/>
    </row>
    <row r="129" spans="1:65" s="2" customFormat="1" ht="22.8" customHeight="1">
      <c r="A129" s="30"/>
      <c r="B129" s="31"/>
      <c r="C129" s="67" t="s">
        <v>149</v>
      </c>
      <c r="D129" s="30"/>
      <c r="E129" s="30"/>
      <c r="F129" s="30"/>
      <c r="G129" s="30"/>
      <c r="H129" s="30"/>
      <c r="I129" s="30"/>
      <c r="J129" s="126">
        <f>BK129</f>
        <v>0</v>
      </c>
      <c r="K129" s="30"/>
      <c r="L129" s="31"/>
      <c r="M129" s="63"/>
      <c r="N129" s="54"/>
      <c r="O129" s="64"/>
      <c r="P129" s="127">
        <f>P130+P167+P195</f>
        <v>108.772524</v>
      </c>
      <c r="Q129" s="64"/>
      <c r="R129" s="127">
        <f>R130+R167+R195</f>
        <v>164.21150550000002</v>
      </c>
      <c r="S129" s="64"/>
      <c r="T129" s="128">
        <f>T130+T167+T195</f>
        <v>0</v>
      </c>
      <c r="U129" s="30"/>
      <c r="V129" s="30"/>
      <c r="W129" s="30"/>
      <c r="X129" s="30"/>
      <c r="Y129" s="30"/>
      <c r="Z129" s="30"/>
      <c r="AA129" s="30"/>
      <c r="AB129" s="30"/>
      <c r="AC129" s="30"/>
      <c r="AD129" s="30"/>
      <c r="AE129" s="30"/>
      <c r="AT129" s="18" t="s">
        <v>72</v>
      </c>
      <c r="AU129" s="18" t="s">
        <v>124</v>
      </c>
      <c r="BK129" s="129">
        <f>BK130+BK167+BK195</f>
        <v>0</v>
      </c>
    </row>
    <row r="130" spans="1:65" s="12" customFormat="1" ht="25.95" customHeight="1">
      <c r="B130" s="130"/>
      <c r="D130" s="131" t="s">
        <v>72</v>
      </c>
      <c r="E130" s="132" t="s">
        <v>150</v>
      </c>
      <c r="F130" s="132" t="s">
        <v>151</v>
      </c>
      <c r="J130" s="133">
        <f>BK130</f>
        <v>0</v>
      </c>
      <c r="L130" s="130"/>
      <c r="M130" s="134"/>
      <c r="N130" s="135"/>
      <c r="O130" s="135"/>
      <c r="P130" s="136">
        <f>P131+P145+P148+P165</f>
        <v>108.772524</v>
      </c>
      <c r="Q130" s="135"/>
      <c r="R130" s="136">
        <f>R131+R145+R148+R165</f>
        <v>164.21150550000002</v>
      </c>
      <c r="S130" s="135"/>
      <c r="T130" s="137">
        <f>T131+T145+T148+T165</f>
        <v>0</v>
      </c>
      <c r="AR130" s="131" t="s">
        <v>81</v>
      </c>
      <c r="AT130" s="138" t="s">
        <v>72</v>
      </c>
      <c r="AU130" s="138" t="s">
        <v>73</v>
      </c>
      <c r="AY130" s="131" t="s">
        <v>152</v>
      </c>
      <c r="BK130" s="139">
        <f>BK131+BK145+BK148+BK165</f>
        <v>0</v>
      </c>
    </row>
    <row r="131" spans="1:65" s="12" customFormat="1" ht="22.8" customHeight="1">
      <c r="B131" s="130"/>
      <c r="D131" s="131" t="s">
        <v>72</v>
      </c>
      <c r="E131" s="140" t="s">
        <v>81</v>
      </c>
      <c r="F131" s="140" t="s">
        <v>153</v>
      </c>
      <c r="J131" s="141">
        <f>BK131</f>
        <v>0</v>
      </c>
      <c r="L131" s="130"/>
      <c r="M131" s="134"/>
      <c r="N131" s="135"/>
      <c r="O131" s="135"/>
      <c r="P131" s="136">
        <f>SUM(P132:P144)</f>
        <v>17.16854</v>
      </c>
      <c r="Q131" s="135"/>
      <c r="R131" s="136">
        <f>SUM(R132:R144)</f>
        <v>0</v>
      </c>
      <c r="S131" s="135"/>
      <c r="T131" s="137">
        <f>SUM(T132:T144)</f>
        <v>0</v>
      </c>
      <c r="AR131" s="131" t="s">
        <v>81</v>
      </c>
      <c r="AT131" s="138" t="s">
        <v>72</v>
      </c>
      <c r="AU131" s="138" t="s">
        <v>81</v>
      </c>
      <c r="AY131" s="131" t="s">
        <v>152</v>
      </c>
      <c r="BK131" s="139">
        <f>SUM(BK132:BK144)</f>
        <v>0</v>
      </c>
    </row>
    <row r="132" spans="1:65" s="2" customFormat="1" ht="24.15" customHeight="1">
      <c r="A132" s="30"/>
      <c r="B132" s="142"/>
      <c r="C132" s="143" t="s">
        <v>81</v>
      </c>
      <c r="D132" s="143" t="s">
        <v>154</v>
      </c>
      <c r="E132" s="144" t="s">
        <v>692</v>
      </c>
      <c r="F132" s="145" t="s">
        <v>693</v>
      </c>
      <c r="G132" s="146" t="s">
        <v>178</v>
      </c>
      <c r="H132" s="147">
        <v>4.58</v>
      </c>
      <c r="I132" s="148"/>
      <c r="J132" s="148">
        <f>ROUND(I132*H132,2)</f>
        <v>0</v>
      </c>
      <c r="K132" s="149"/>
      <c r="L132" s="31"/>
      <c r="M132" s="150" t="s">
        <v>1</v>
      </c>
      <c r="N132" s="151" t="s">
        <v>38</v>
      </c>
      <c r="O132" s="152">
        <v>2.2599999999999998</v>
      </c>
      <c r="P132" s="152">
        <f>O132*H132</f>
        <v>10.3508</v>
      </c>
      <c r="Q132" s="152">
        <v>0</v>
      </c>
      <c r="R132" s="152">
        <f>Q132*H132</f>
        <v>0</v>
      </c>
      <c r="S132" s="152">
        <v>0</v>
      </c>
      <c r="T132" s="153">
        <f>S132*H132</f>
        <v>0</v>
      </c>
      <c r="U132" s="30"/>
      <c r="V132" s="30"/>
      <c r="W132" s="30"/>
      <c r="X132" s="30"/>
      <c r="Y132" s="30"/>
      <c r="Z132" s="30"/>
      <c r="AA132" s="30"/>
      <c r="AB132" s="30"/>
      <c r="AC132" s="30"/>
      <c r="AD132" s="30"/>
      <c r="AE132" s="30"/>
      <c r="AR132" s="154" t="s">
        <v>158</v>
      </c>
      <c r="AT132" s="154" t="s">
        <v>154</v>
      </c>
      <c r="AU132" s="154" t="s">
        <v>83</v>
      </c>
      <c r="AY132" s="18" t="s">
        <v>152</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158</v>
      </c>
      <c r="BM132" s="154" t="s">
        <v>867</v>
      </c>
    </row>
    <row r="133" spans="1:65" s="13" customFormat="1">
      <c r="B133" s="156"/>
      <c r="D133" s="157" t="s">
        <v>160</v>
      </c>
      <c r="E133" s="158" t="s">
        <v>1</v>
      </c>
      <c r="F133" s="159" t="s">
        <v>868</v>
      </c>
      <c r="H133" s="160">
        <v>3.41</v>
      </c>
      <c r="L133" s="156"/>
      <c r="M133" s="161"/>
      <c r="N133" s="162"/>
      <c r="O133" s="162"/>
      <c r="P133" s="162"/>
      <c r="Q133" s="162"/>
      <c r="R133" s="162"/>
      <c r="S133" s="162"/>
      <c r="T133" s="163"/>
      <c r="AT133" s="158" t="s">
        <v>160</v>
      </c>
      <c r="AU133" s="158" t="s">
        <v>83</v>
      </c>
      <c r="AV133" s="13" t="s">
        <v>83</v>
      </c>
      <c r="AW133" s="13" t="s">
        <v>29</v>
      </c>
      <c r="AX133" s="13" t="s">
        <v>73</v>
      </c>
      <c r="AY133" s="158" t="s">
        <v>152</v>
      </c>
    </row>
    <row r="134" spans="1:65" s="13" customFormat="1">
      <c r="B134" s="156"/>
      <c r="D134" s="157" t="s">
        <v>160</v>
      </c>
      <c r="E134" s="158" t="s">
        <v>1</v>
      </c>
      <c r="F134" s="159" t="s">
        <v>869</v>
      </c>
      <c r="H134" s="160">
        <v>1.17</v>
      </c>
      <c r="L134" s="156"/>
      <c r="M134" s="161"/>
      <c r="N134" s="162"/>
      <c r="O134" s="162"/>
      <c r="P134" s="162"/>
      <c r="Q134" s="162"/>
      <c r="R134" s="162"/>
      <c r="S134" s="162"/>
      <c r="T134" s="163"/>
      <c r="AT134" s="158" t="s">
        <v>160</v>
      </c>
      <c r="AU134" s="158" t="s">
        <v>83</v>
      </c>
      <c r="AV134" s="13" t="s">
        <v>83</v>
      </c>
      <c r="AW134" s="13" t="s">
        <v>29</v>
      </c>
      <c r="AX134" s="13" t="s">
        <v>73</v>
      </c>
      <c r="AY134" s="158" t="s">
        <v>152</v>
      </c>
    </row>
    <row r="135" spans="1:65" s="16" customFormat="1">
      <c r="B135" s="177"/>
      <c r="D135" s="157" t="s">
        <v>160</v>
      </c>
      <c r="E135" s="178" t="s">
        <v>1</v>
      </c>
      <c r="F135" s="179" t="s">
        <v>203</v>
      </c>
      <c r="H135" s="180">
        <v>4.58</v>
      </c>
      <c r="L135" s="177"/>
      <c r="M135" s="181"/>
      <c r="N135" s="182"/>
      <c r="O135" s="182"/>
      <c r="P135" s="182"/>
      <c r="Q135" s="182"/>
      <c r="R135" s="182"/>
      <c r="S135" s="182"/>
      <c r="T135" s="183"/>
      <c r="AT135" s="178" t="s">
        <v>160</v>
      </c>
      <c r="AU135" s="178" t="s">
        <v>83</v>
      </c>
      <c r="AV135" s="16" t="s">
        <v>158</v>
      </c>
      <c r="AW135" s="16" t="s">
        <v>29</v>
      </c>
      <c r="AX135" s="16" t="s">
        <v>81</v>
      </c>
      <c r="AY135" s="178" t="s">
        <v>152</v>
      </c>
    </row>
    <row r="136" spans="1:65" s="2" customFormat="1" ht="24.15" customHeight="1">
      <c r="A136" s="30"/>
      <c r="B136" s="142"/>
      <c r="C136" s="143" t="s">
        <v>83</v>
      </c>
      <c r="D136" s="143" t="s">
        <v>154</v>
      </c>
      <c r="E136" s="144" t="s">
        <v>210</v>
      </c>
      <c r="F136" s="145" t="s">
        <v>211</v>
      </c>
      <c r="G136" s="146" t="s">
        <v>178</v>
      </c>
      <c r="H136" s="147">
        <v>4.58</v>
      </c>
      <c r="I136" s="148"/>
      <c r="J136" s="148">
        <f>ROUND(I136*H136,2)</f>
        <v>0</v>
      </c>
      <c r="K136" s="149"/>
      <c r="L136" s="31"/>
      <c r="M136" s="150" t="s">
        <v>1</v>
      </c>
      <c r="N136" s="151" t="s">
        <v>38</v>
      </c>
      <c r="O136" s="152">
        <v>4.3999999999999997E-2</v>
      </c>
      <c r="P136" s="152">
        <f>O136*H136</f>
        <v>0.20152</v>
      </c>
      <c r="Q136" s="152">
        <v>0</v>
      </c>
      <c r="R136" s="152">
        <f>Q136*H136</f>
        <v>0</v>
      </c>
      <c r="S136" s="152">
        <v>0</v>
      </c>
      <c r="T136" s="153">
        <f>S136*H136</f>
        <v>0</v>
      </c>
      <c r="U136" s="30"/>
      <c r="V136" s="30"/>
      <c r="W136" s="30"/>
      <c r="X136" s="30"/>
      <c r="Y136" s="30"/>
      <c r="Z136" s="30"/>
      <c r="AA136" s="30"/>
      <c r="AB136" s="30"/>
      <c r="AC136" s="30"/>
      <c r="AD136" s="30"/>
      <c r="AE136" s="30"/>
      <c r="AR136" s="154" t="s">
        <v>158</v>
      </c>
      <c r="AT136" s="154" t="s">
        <v>154</v>
      </c>
      <c r="AU136" s="154" t="s">
        <v>83</v>
      </c>
      <c r="AY136" s="18" t="s">
        <v>152</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158</v>
      </c>
      <c r="BM136" s="154" t="s">
        <v>870</v>
      </c>
    </row>
    <row r="137" spans="1:65" s="13" customFormat="1">
      <c r="B137" s="156"/>
      <c r="D137" s="157" t="s">
        <v>160</v>
      </c>
      <c r="E137" s="158" t="s">
        <v>1</v>
      </c>
      <c r="F137" s="159" t="s">
        <v>871</v>
      </c>
      <c r="H137" s="160">
        <v>4.58</v>
      </c>
      <c r="L137" s="156"/>
      <c r="M137" s="161"/>
      <c r="N137" s="162"/>
      <c r="O137" s="162"/>
      <c r="P137" s="162"/>
      <c r="Q137" s="162"/>
      <c r="R137" s="162"/>
      <c r="S137" s="162"/>
      <c r="T137" s="163"/>
      <c r="AT137" s="158" t="s">
        <v>160</v>
      </c>
      <c r="AU137" s="158" t="s">
        <v>83</v>
      </c>
      <c r="AV137" s="13" t="s">
        <v>83</v>
      </c>
      <c r="AW137" s="13" t="s">
        <v>29</v>
      </c>
      <c r="AX137" s="13" t="s">
        <v>73</v>
      </c>
      <c r="AY137" s="158" t="s">
        <v>152</v>
      </c>
    </row>
    <row r="138" spans="1:65" s="16" customFormat="1">
      <c r="B138" s="177"/>
      <c r="D138" s="157" t="s">
        <v>160</v>
      </c>
      <c r="E138" s="178" t="s">
        <v>1</v>
      </c>
      <c r="F138" s="179" t="s">
        <v>203</v>
      </c>
      <c r="H138" s="180">
        <v>4.58</v>
      </c>
      <c r="L138" s="177"/>
      <c r="M138" s="181"/>
      <c r="N138" s="182"/>
      <c r="O138" s="182"/>
      <c r="P138" s="182"/>
      <c r="Q138" s="182"/>
      <c r="R138" s="182"/>
      <c r="S138" s="182"/>
      <c r="T138" s="183"/>
      <c r="AT138" s="178" t="s">
        <v>160</v>
      </c>
      <c r="AU138" s="178" t="s">
        <v>83</v>
      </c>
      <c r="AV138" s="16" t="s">
        <v>158</v>
      </c>
      <c r="AW138" s="16" t="s">
        <v>29</v>
      </c>
      <c r="AX138" s="16" t="s">
        <v>81</v>
      </c>
      <c r="AY138" s="178" t="s">
        <v>152</v>
      </c>
    </row>
    <row r="139" spans="1:65" s="2" customFormat="1" ht="14.4" customHeight="1">
      <c r="A139" s="30"/>
      <c r="B139" s="142"/>
      <c r="C139" s="143" t="s">
        <v>166</v>
      </c>
      <c r="D139" s="143" t="s">
        <v>154</v>
      </c>
      <c r="E139" s="144" t="s">
        <v>216</v>
      </c>
      <c r="F139" s="145" t="s">
        <v>217</v>
      </c>
      <c r="G139" s="146" t="s">
        <v>178</v>
      </c>
      <c r="H139" s="147">
        <v>4.58</v>
      </c>
      <c r="I139" s="148"/>
      <c r="J139" s="148">
        <f>ROUND(I139*H139,2)</f>
        <v>0</v>
      </c>
      <c r="K139" s="149"/>
      <c r="L139" s="31"/>
      <c r="M139" s="150" t="s">
        <v>1</v>
      </c>
      <c r="N139" s="151" t="s">
        <v>38</v>
      </c>
      <c r="O139" s="152">
        <v>8.9999999999999993E-3</v>
      </c>
      <c r="P139" s="152">
        <f>O139*H139</f>
        <v>4.122E-2</v>
      </c>
      <c r="Q139" s="152">
        <v>0</v>
      </c>
      <c r="R139" s="152">
        <f>Q139*H139</f>
        <v>0</v>
      </c>
      <c r="S139" s="152">
        <v>0</v>
      </c>
      <c r="T139" s="153">
        <f>S139*H139</f>
        <v>0</v>
      </c>
      <c r="U139" s="30"/>
      <c r="V139" s="30"/>
      <c r="W139" s="30"/>
      <c r="X139" s="30"/>
      <c r="Y139" s="30"/>
      <c r="Z139" s="30"/>
      <c r="AA139" s="30"/>
      <c r="AB139" s="30"/>
      <c r="AC139" s="30"/>
      <c r="AD139" s="30"/>
      <c r="AE139" s="30"/>
      <c r="AR139" s="154" t="s">
        <v>158</v>
      </c>
      <c r="AT139" s="154" t="s">
        <v>154</v>
      </c>
      <c r="AU139" s="154" t="s">
        <v>83</v>
      </c>
      <c r="AY139" s="18" t="s">
        <v>152</v>
      </c>
      <c r="BE139" s="155">
        <f>IF(N139="základní",J139,0)</f>
        <v>0</v>
      </c>
      <c r="BF139" s="155">
        <f>IF(N139="snížená",J139,0)</f>
        <v>0</v>
      </c>
      <c r="BG139" s="155">
        <f>IF(N139="zákl. přenesená",J139,0)</f>
        <v>0</v>
      </c>
      <c r="BH139" s="155">
        <f>IF(N139="sníž. přenesená",J139,0)</f>
        <v>0</v>
      </c>
      <c r="BI139" s="155">
        <f>IF(N139="nulová",J139,0)</f>
        <v>0</v>
      </c>
      <c r="BJ139" s="18" t="s">
        <v>81</v>
      </c>
      <c r="BK139" s="155">
        <f>ROUND(I139*H139,2)</f>
        <v>0</v>
      </c>
      <c r="BL139" s="18" t="s">
        <v>158</v>
      </c>
      <c r="BM139" s="154" t="s">
        <v>872</v>
      </c>
    </row>
    <row r="140" spans="1:65" s="13" customFormat="1">
      <c r="B140" s="156"/>
      <c r="D140" s="157" t="s">
        <v>160</v>
      </c>
      <c r="E140" s="158" t="s">
        <v>1</v>
      </c>
      <c r="F140" s="159" t="s">
        <v>871</v>
      </c>
      <c r="H140" s="160">
        <v>4.58</v>
      </c>
      <c r="L140" s="156"/>
      <c r="M140" s="161"/>
      <c r="N140" s="162"/>
      <c r="O140" s="162"/>
      <c r="P140" s="162"/>
      <c r="Q140" s="162"/>
      <c r="R140" s="162"/>
      <c r="S140" s="162"/>
      <c r="T140" s="163"/>
      <c r="AT140" s="158" t="s">
        <v>160</v>
      </c>
      <c r="AU140" s="158" t="s">
        <v>83</v>
      </c>
      <c r="AV140" s="13" t="s">
        <v>83</v>
      </c>
      <c r="AW140" s="13" t="s">
        <v>29</v>
      </c>
      <c r="AX140" s="13" t="s">
        <v>73</v>
      </c>
      <c r="AY140" s="158" t="s">
        <v>152</v>
      </c>
    </row>
    <row r="141" spans="1:65" s="16" customFormat="1">
      <c r="B141" s="177"/>
      <c r="D141" s="157" t="s">
        <v>160</v>
      </c>
      <c r="E141" s="178" t="s">
        <v>1</v>
      </c>
      <c r="F141" s="179" t="s">
        <v>203</v>
      </c>
      <c r="H141" s="180">
        <v>4.58</v>
      </c>
      <c r="L141" s="177"/>
      <c r="M141" s="181"/>
      <c r="N141" s="182"/>
      <c r="O141" s="182"/>
      <c r="P141" s="182"/>
      <c r="Q141" s="182"/>
      <c r="R141" s="182"/>
      <c r="S141" s="182"/>
      <c r="T141" s="183"/>
      <c r="AT141" s="178" t="s">
        <v>160</v>
      </c>
      <c r="AU141" s="178" t="s">
        <v>83</v>
      </c>
      <c r="AV141" s="16" t="s">
        <v>158</v>
      </c>
      <c r="AW141" s="16" t="s">
        <v>29</v>
      </c>
      <c r="AX141" s="16" t="s">
        <v>81</v>
      </c>
      <c r="AY141" s="178" t="s">
        <v>152</v>
      </c>
    </row>
    <row r="142" spans="1:65" s="2" customFormat="1" ht="37.799999999999997" customHeight="1">
      <c r="A142" s="30"/>
      <c r="B142" s="142"/>
      <c r="C142" s="143" t="s">
        <v>158</v>
      </c>
      <c r="D142" s="143" t="s">
        <v>154</v>
      </c>
      <c r="E142" s="144" t="s">
        <v>455</v>
      </c>
      <c r="F142" s="145" t="s">
        <v>705</v>
      </c>
      <c r="G142" s="146" t="s">
        <v>157</v>
      </c>
      <c r="H142" s="147">
        <v>263</v>
      </c>
      <c r="I142" s="148"/>
      <c r="J142" s="148">
        <f>ROUND(I142*H142,2)</f>
        <v>0</v>
      </c>
      <c r="K142" s="149"/>
      <c r="L142" s="31"/>
      <c r="M142" s="150" t="s">
        <v>1</v>
      </c>
      <c r="N142" s="151" t="s">
        <v>38</v>
      </c>
      <c r="O142" s="152">
        <v>2.5000000000000001E-2</v>
      </c>
      <c r="P142" s="152">
        <f>O142*H142</f>
        <v>6.5750000000000002</v>
      </c>
      <c r="Q142" s="152">
        <v>0</v>
      </c>
      <c r="R142" s="152">
        <f>Q142*H142</f>
        <v>0</v>
      </c>
      <c r="S142" s="152">
        <v>0</v>
      </c>
      <c r="T142" s="153">
        <f>S142*H142</f>
        <v>0</v>
      </c>
      <c r="U142" s="30"/>
      <c r="V142" s="30"/>
      <c r="W142" s="30"/>
      <c r="X142" s="30"/>
      <c r="Y142" s="30"/>
      <c r="Z142" s="30"/>
      <c r="AA142" s="30"/>
      <c r="AB142" s="30"/>
      <c r="AC142" s="30"/>
      <c r="AD142" s="30"/>
      <c r="AE142" s="30"/>
      <c r="AR142" s="154" t="s">
        <v>158</v>
      </c>
      <c r="AT142" s="154" t="s">
        <v>154</v>
      </c>
      <c r="AU142" s="154" t="s">
        <v>83</v>
      </c>
      <c r="AY142" s="18" t="s">
        <v>152</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158</v>
      </c>
      <c r="BM142" s="154" t="s">
        <v>873</v>
      </c>
    </row>
    <row r="143" spans="1:65" s="13" customFormat="1">
      <c r="B143" s="156"/>
      <c r="D143" s="157" t="s">
        <v>160</v>
      </c>
      <c r="E143" s="158" t="s">
        <v>1</v>
      </c>
      <c r="F143" s="159" t="s">
        <v>874</v>
      </c>
      <c r="H143" s="160">
        <v>263</v>
      </c>
      <c r="L143" s="156"/>
      <c r="M143" s="161"/>
      <c r="N143" s="162"/>
      <c r="O143" s="162"/>
      <c r="P143" s="162"/>
      <c r="Q143" s="162"/>
      <c r="R143" s="162"/>
      <c r="S143" s="162"/>
      <c r="T143" s="163"/>
      <c r="AT143" s="158" t="s">
        <v>160</v>
      </c>
      <c r="AU143" s="158" t="s">
        <v>83</v>
      </c>
      <c r="AV143" s="13" t="s">
        <v>83</v>
      </c>
      <c r="AW143" s="13" t="s">
        <v>29</v>
      </c>
      <c r="AX143" s="13" t="s">
        <v>73</v>
      </c>
      <c r="AY143" s="158" t="s">
        <v>152</v>
      </c>
    </row>
    <row r="144" spans="1:65" s="16" customFormat="1">
      <c r="B144" s="177"/>
      <c r="D144" s="157" t="s">
        <v>160</v>
      </c>
      <c r="E144" s="178" t="s">
        <v>1</v>
      </c>
      <c r="F144" s="179" t="s">
        <v>203</v>
      </c>
      <c r="H144" s="180">
        <v>263</v>
      </c>
      <c r="L144" s="177"/>
      <c r="M144" s="181"/>
      <c r="N144" s="182"/>
      <c r="O144" s="182"/>
      <c r="P144" s="182"/>
      <c r="Q144" s="182"/>
      <c r="R144" s="182"/>
      <c r="S144" s="182"/>
      <c r="T144" s="183"/>
      <c r="AT144" s="178" t="s">
        <v>160</v>
      </c>
      <c r="AU144" s="178" t="s">
        <v>83</v>
      </c>
      <c r="AV144" s="16" t="s">
        <v>158</v>
      </c>
      <c r="AW144" s="16" t="s">
        <v>29</v>
      </c>
      <c r="AX144" s="16" t="s">
        <v>81</v>
      </c>
      <c r="AY144" s="178" t="s">
        <v>152</v>
      </c>
    </row>
    <row r="145" spans="1:65" s="12" customFormat="1" ht="22.8" customHeight="1">
      <c r="B145" s="130"/>
      <c r="D145" s="131" t="s">
        <v>72</v>
      </c>
      <c r="E145" s="140" t="s">
        <v>175</v>
      </c>
      <c r="F145" s="140" t="s">
        <v>567</v>
      </c>
      <c r="J145" s="141">
        <f>BK145</f>
        <v>0</v>
      </c>
      <c r="L145" s="130"/>
      <c r="M145" s="134"/>
      <c r="N145" s="135"/>
      <c r="O145" s="135"/>
      <c r="P145" s="136">
        <f>SUM(P146:P147)</f>
        <v>12.887</v>
      </c>
      <c r="Q145" s="135"/>
      <c r="R145" s="136">
        <f>SUM(R146:R147)</f>
        <v>139.12700000000001</v>
      </c>
      <c r="S145" s="135"/>
      <c r="T145" s="137">
        <f>SUM(T146:T147)</f>
        <v>0</v>
      </c>
      <c r="AR145" s="131" t="s">
        <v>81</v>
      </c>
      <c r="AT145" s="138" t="s">
        <v>72</v>
      </c>
      <c r="AU145" s="138" t="s">
        <v>81</v>
      </c>
      <c r="AY145" s="131" t="s">
        <v>152</v>
      </c>
      <c r="BK145" s="139">
        <f>SUM(BK146:BK147)</f>
        <v>0</v>
      </c>
    </row>
    <row r="146" spans="1:65" s="2" customFormat="1" ht="14.4" customHeight="1">
      <c r="A146" s="30"/>
      <c r="B146" s="142"/>
      <c r="C146" s="143" t="s">
        <v>175</v>
      </c>
      <c r="D146" s="143" t="s">
        <v>154</v>
      </c>
      <c r="E146" s="144" t="s">
        <v>875</v>
      </c>
      <c r="F146" s="145" t="s">
        <v>876</v>
      </c>
      <c r="G146" s="146" t="s">
        <v>157</v>
      </c>
      <c r="H146" s="147">
        <v>263</v>
      </c>
      <c r="I146" s="148"/>
      <c r="J146" s="148">
        <f>ROUND(I146*H146,2)</f>
        <v>0</v>
      </c>
      <c r="K146" s="149"/>
      <c r="L146" s="31"/>
      <c r="M146" s="150" t="s">
        <v>1</v>
      </c>
      <c r="N146" s="151" t="s">
        <v>38</v>
      </c>
      <c r="O146" s="152">
        <v>0.02</v>
      </c>
      <c r="P146" s="152">
        <f>O146*H146</f>
        <v>5.26</v>
      </c>
      <c r="Q146" s="152">
        <v>6.9000000000000006E-2</v>
      </c>
      <c r="R146" s="152">
        <f>Q146*H146</f>
        <v>18.147000000000002</v>
      </c>
      <c r="S146" s="152">
        <v>0</v>
      </c>
      <c r="T146" s="153">
        <f>S146*H146</f>
        <v>0</v>
      </c>
      <c r="U146" s="30"/>
      <c r="V146" s="30"/>
      <c r="W146" s="30"/>
      <c r="X146" s="30"/>
      <c r="Y146" s="30"/>
      <c r="Z146" s="30"/>
      <c r="AA146" s="30"/>
      <c r="AB146" s="30"/>
      <c r="AC146" s="30"/>
      <c r="AD146" s="30"/>
      <c r="AE146" s="30"/>
      <c r="AR146" s="154" t="s">
        <v>158</v>
      </c>
      <c r="AT146" s="154" t="s">
        <v>154</v>
      </c>
      <c r="AU146" s="154" t="s">
        <v>83</v>
      </c>
      <c r="AY146" s="18" t="s">
        <v>152</v>
      </c>
      <c r="BE146" s="155">
        <f>IF(N146="základní",J146,0)</f>
        <v>0</v>
      </c>
      <c r="BF146" s="155">
        <f>IF(N146="snížená",J146,0)</f>
        <v>0</v>
      </c>
      <c r="BG146" s="155">
        <f>IF(N146="zákl. přenesená",J146,0)</f>
        <v>0</v>
      </c>
      <c r="BH146" s="155">
        <f>IF(N146="sníž. přenesená",J146,0)</f>
        <v>0</v>
      </c>
      <c r="BI146" s="155">
        <f>IF(N146="nulová",J146,0)</f>
        <v>0</v>
      </c>
      <c r="BJ146" s="18" t="s">
        <v>81</v>
      </c>
      <c r="BK146" s="155">
        <f>ROUND(I146*H146,2)</f>
        <v>0</v>
      </c>
      <c r="BL146" s="18" t="s">
        <v>158</v>
      </c>
      <c r="BM146" s="154" t="s">
        <v>877</v>
      </c>
    </row>
    <row r="147" spans="1:65" s="2" customFormat="1" ht="14.4" customHeight="1">
      <c r="A147" s="30"/>
      <c r="B147" s="142"/>
      <c r="C147" s="143" t="s">
        <v>204</v>
      </c>
      <c r="D147" s="143" t="s">
        <v>154</v>
      </c>
      <c r="E147" s="144" t="s">
        <v>878</v>
      </c>
      <c r="F147" s="145" t="s">
        <v>879</v>
      </c>
      <c r="G147" s="146" t="s">
        <v>157</v>
      </c>
      <c r="H147" s="147">
        <v>263</v>
      </c>
      <c r="I147" s="148"/>
      <c r="J147" s="148">
        <f>ROUND(I147*H147,2)</f>
        <v>0</v>
      </c>
      <c r="K147" s="149"/>
      <c r="L147" s="31"/>
      <c r="M147" s="150" t="s">
        <v>1</v>
      </c>
      <c r="N147" s="151" t="s">
        <v>38</v>
      </c>
      <c r="O147" s="152">
        <v>2.9000000000000001E-2</v>
      </c>
      <c r="P147" s="152">
        <f>O147*H147</f>
        <v>7.6270000000000007</v>
      </c>
      <c r="Q147" s="152">
        <v>0.46</v>
      </c>
      <c r="R147" s="152">
        <f>Q147*H147</f>
        <v>120.98</v>
      </c>
      <c r="S147" s="152">
        <v>0</v>
      </c>
      <c r="T147" s="153">
        <f>S147*H147</f>
        <v>0</v>
      </c>
      <c r="U147" s="30"/>
      <c r="V147" s="30"/>
      <c r="W147" s="30"/>
      <c r="X147" s="30"/>
      <c r="Y147" s="30"/>
      <c r="Z147" s="30"/>
      <c r="AA147" s="30"/>
      <c r="AB147" s="30"/>
      <c r="AC147" s="30"/>
      <c r="AD147" s="30"/>
      <c r="AE147" s="30"/>
      <c r="AR147" s="154" t="s">
        <v>158</v>
      </c>
      <c r="AT147" s="154" t="s">
        <v>154</v>
      </c>
      <c r="AU147" s="154" t="s">
        <v>83</v>
      </c>
      <c r="AY147" s="18" t="s">
        <v>152</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158</v>
      </c>
      <c r="BM147" s="154" t="s">
        <v>880</v>
      </c>
    </row>
    <row r="148" spans="1:65" s="12" customFormat="1" ht="22.8" customHeight="1">
      <c r="B148" s="130"/>
      <c r="D148" s="131" t="s">
        <v>72</v>
      </c>
      <c r="E148" s="140" t="s">
        <v>219</v>
      </c>
      <c r="F148" s="140" t="s">
        <v>220</v>
      </c>
      <c r="J148" s="141">
        <f>BK148</f>
        <v>0</v>
      </c>
      <c r="L148" s="130"/>
      <c r="M148" s="134"/>
      <c r="N148" s="135"/>
      <c r="O148" s="135"/>
      <c r="P148" s="136">
        <f>SUM(P149:P164)</f>
        <v>57.041000000000004</v>
      </c>
      <c r="Q148" s="135"/>
      <c r="R148" s="136">
        <f>SUM(R149:R164)</f>
        <v>25.084505499999999</v>
      </c>
      <c r="S148" s="135"/>
      <c r="T148" s="137">
        <f>SUM(T149:T164)</f>
        <v>0</v>
      </c>
      <c r="AR148" s="131" t="s">
        <v>81</v>
      </c>
      <c r="AT148" s="138" t="s">
        <v>72</v>
      </c>
      <c r="AU148" s="138" t="s">
        <v>81</v>
      </c>
      <c r="AY148" s="131" t="s">
        <v>152</v>
      </c>
      <c r="BK148" s="139">
        <f>SUM(BK149:BK164)</f>
        <v>0</v>
      </c>
    </row>
    <row r="149" spans="1:65" s="2" customFormat="1" ht="24.15" customHeight="1">
      <c r="A149" s="30"/>
      <c r="B149" s="142"/>
      <c r="C149" s="143" t="s">
        <v>209</v>
      </c>
      <c r="D149" s="143" t="s">
        <v>154</v>
      </c>
      <c r="E149" s="144" t="s">
        <v>614</v>
      </c>
      <c r="F149" s="145" t="s">
        <v>615</v>
      </c>
      <c r="G149" s="146" t="s">
        <v>173</v>
      </c>
      <c r="H149" s="147">
        <v>37.89</v>
      </c>
      <c r="I149" s="148"/>
      <c r="J149" s="148">
        <f>ROUND(I149*H149,2)</f>
        <v>0</v>
      </c>
      <c r="K149" s="149"/>
      <c r="L149" s="31"/>
      <c r="M149" s="150" t="s">
        <v>1</v>
      </c>
      <c r="N149" s="151" t="s">
        <v>38</v>
      </c>
      <c r="O149" s="152">
        <v>0.14000000000000001</v>
      </c>
      <c r="P149" s="152">
        <f>O149*H149</f>
        <v>5.3046000000000006</v>
      </c>
      <c r="Q149" s="152">
        <v>0.10095</v>
      </c>
      <c r="R149" s="152">
        <f>Q149*H149</f>
        <v>3.8249955</v>
      </c>
      <c r="S149" s="152">
        <v>0</v>
      </c>
      <c r="T149" s="153">
        <f>S149*H149</f>
        <v>0</v>
      </c>
      <c r="U149" s="30"/>
      <c r="V149" s="30"/>
      <c r="W149" s="30"/>
      <c r="X149" s="30"/>
      <c r="Y149" s="30"/>
      <c r="Z149" s="30"/>
      <c r="AA149" s="30"/>
      <c r="AB149" s="30"/>
      <c r="AC149" s="30"/>
      <c r="AD149" s="30"/>
      <c r="AE149" s="30"/>
      <c r="AR149" s="154" t="s">
        <v>158</v>
      </c>
      <c r="AT149" s="154" t="s">
        <v>154</v>
      </c>
      <c r="AU149" s="154" t="s">
        <v>83</v>
      </c>
      <c r="AY149" s="18" t="s">
        <v>152</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158</v>
      </c>
      <c r="BM149" s="154" t="s">
        <v>881</v>
      </c>
    </row>
    <row r="150" spans="1:65" s="14" customFormat="1">
      <c r="B150" s="164"/>
      <c r="D150" s="157" t="s">
        <v>160</v>
      </c>
      <c r="E150" s="165" t="s">
        <v>1</v>
      </c>
      <c r="F150" s="166" t="s">
        <v>756</v>
      </c>
      <c r="H150" s="165" t="s">
        <v>1</v>
      </c>
      <c r="L150" s="164"/>
      <c r="M150" s="167"/>
      <c r="N150" s="168"/>
      <c r="O150" s="168"/>
      <c r="P150" s="168"/>
      <c r="Q150" s="168"/>
      <c r="R150" s="168"/>
      <c r="S150" s="168"/>
      <c r="T150" s="169"/>
      <c r="AT150" s="165" t="s">
        <v>160</v>
      </c>
      <c r="AU150" s="165" t="s">
        <v>83</v>
      </c>
      <c r="AV150" s="14" t="s">
        <v>81</v>
      </c>
      <c r="AW150" s="14" t="s">
        <v>29</v>
      </c>
      <c r="AX150" s="14" t="s">
        <v>73</v>
      </c>
      <c r="AY150" s="165" t="s">
        <v>152</v>
      </c>
    </row>
    <row r="151" spans="1:65" s="13" customFormat="1">
      <c r="B151" s="156"/>
      <c r="D151" s="157" t="s">
        <v>160</v>
      </c>
      <c r="E151" s="158" t="s">
        <v>1</v>
      </c>
      <c r="F151" s="159" t="s">
        <v>882</v>
      </c>
      <c r="H151" s="160">
        <v>37.89</v>
      </c>
      <c r="L151" s="156"/>
      <c r="M151" s="161"/>
      <c r="N151" s="162"/>
      <c r="O151" s="162"/>
      <c r="P151" s="162"/>
      <c r="Q151" s="162"/>
      <c r="R151" s="162"/>
      <c r="S151" s="162"/>
      <c r="T151" s="163"/>
      <c r="AT151" s="158" t="s">
        <v>160</v>
      </c>
      <c r="AU151" s="158" t="s">
        <v>83</v>
      </c>
      <c r="AV151" s="13" t="s">
        <v>83</v>
      </c>
      <c r="AW151" s="13" t="s">
        <v>29</v>
      </c>
      <c r="AX151" s="13" t="s">
        <v>73</v>
      </c>
      <c r="AY151" s="158" t="s">
        <v>152</v>
      </c>
    </row>
    <row r="152" spans="1:65" s="16" customFormat="1">
      <c r="B152" s="177"/>
      <c r="D152" s="157" t="s">
        <v>160</v>
      </c>
      <c r="E152" s="178" t="s">
        <v>1</v>
      </c>
      <c r="F152" s="179" t="s">
        <v>203</v>
      </c>
      <c r="H152" s="180">
        <v>37.89</v>
      </c>
      <c r="L152" s="177"/>
      <c r="M152" s="181"/>
      <c r="N152" s="182"/>
      <c r="O152" s="182"/>
      <c r="P152" s="182"/>
      <c r="Q152" s="182"/>
      <c r="R152" s="182"/>
      <c r="S152" s="182"/>
      <c r="T152" s="183"/>
      <c r="AT152" s="178" t="s">
        <v>160</v>
      </c>
      <c r="AU152" s="178" t="s">
        <v>83</v>
      </c>
      <c r="AV152" s="16" t="s">
        <v>158</v>
      </c>
      <c r="AW152" s="16" t="s">
        <v>29</v>
      </c>
      <c r="AX152" s="16" t="s">
        <v>81</v>
      </c>
      <c r="AY152" s="178" t="s">
        <v>152</v>
      </c>
    </row>
    <row r="153" spans="1:65" s="2" customFormat="1" ht="14.4" customHeight="1">
      <c r="A153" s="30"/>
      <c r="B153" s="142"/>
      <c r="C153" s="188" t="s">
        <v>215</v>
      </c>
      <c r="D153" s="188" t="s">
        <v>449</v>
      </c>
      <c r="E153" s="189" t="s">
        <v>625</v>
      </c>
      <c r="F153" s="190" t="s">
        <v>626</v>
      </c>
      <c r="G153" s="191" t="s">
        <v>173</v>
      </c>
      <c r="H153" s="192">
        <v>42.095999999999997</v>
      </c>
      <c r="I153" s="193"/>
      <c r="J153" s="193">
        <f>ROUND(I153*H153,2)</f>
        <v>0</v>
      </c>
      <c r="K153" s="194"/>
      <c r="L153" s="195"/>
      <c r="M153" s="196" t="s">
        <v>1</v>
      </c>
      <c r="N153" s="197" t="s">
        <v>38</v>
      </c>
      <c r="O153" s="152">
        <v>0</v>
      </c>
      <c r="P153" s="152">
        <f>O153*H153</f>
        <v>0</v>
      </c>
      <c r="Q153" s="152">
        <v>2.4E-2</v>
      </c>
      <c r="R153" s="152">
        <f>Q153*H153</f>
        <v>1.0103039999999999</v>
      </c>
      <c r="S153" s="152">
        <v>0</v>
      </c>
      <c r="T153" s="153">
        <f>S153*H153</f>
        <v>0</v>
      </c>
      <c r="U153" s="30"/>
      <c r="V153" s="30"/>
      <c r="W153" s="30"/>
      <c r="X153" s="30"/>
      <c r="Y153" s="30"/>
      <c r="Z153" s="30"/>
      <c r="AA153" s="30"/>
      <c r="AB153" s="30"/>
      <c r="AC153" s="30"/>
      <c r="AD153" s="30"/>
      <c r="AE153" s="30"/>
      <c r="AR153" s="154" t="s">
        <v>215</v>
      </c>
      <c r="AT153" s="154" t="s">
        <v>449</v>
      </c>
      <c r="AU153" s="154" t="s">
        <v>83</v>
      </c>
      <c r="AY153" s="18" t="s">
        <v>152</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158</v>
      </c>
      <c r="BM153" s="154" t="s">
        <v>883</v>
      </c>
    </row>
    <row r="154" spans="1:65" s="13" customFormat="1">
      <c r="B154" s="156"/>
      <c r="D154" s="157" t="s">
        <v>160</v>
      </c>
      <c r="E154" s="158" t="s">
        <v>1</v>
      </c>
      <c r="F154" s="159" t="s">
        <v>884</v>
      </c>
      <c r="H154" s="160">
        <v>38.268999999999998</v>
      </c>
      <c r="L154" s="156"/>
      <c r="M154" s="161"/>
      <c r="N154" s="162"/>
      <c r="O154" s="162"/>
      <c r="P154" s="162"/>
      <c r="Q154" s="162"/>
      <c r="R154" s="162"/>
      <c r="S154" s="162"/>
      <c r="T154" s="163"/>
      <c r="AT154" s="158" t="s">
        <v>160</v>
      </c>
      <c r="AU154" s="158" t="s">
        <v>83</v>
      </c>
      <c r="AV154" s="13" t="s">
        <v>83</v>
      </c>
      <c r="AW154" s="13" t="s">
        <v>29</v>
      </c>
      <c r="AX154" s="13" t="s">
        <v>81</v>
      </c>
      <c r="AY154" s="158" t="s">
        <v>152</v>
      </c>
    </row>
    <row r="155" spans="1:65" s="13" customFormat="1">
      <c r="B155" s="156"/>
      <c r="D155" s="157" t="s">
        <v>160</v>
      </c>
      <c r="F155" s="159" t="s">
        <v>885</v>
      </c>
      <c r="H155" s="160">
        <v>42.095999999999997</v>
      </c>
      <c r="L155" s="156"/>
      <c r="M155" s="161"/>
      <c r="N155" s="162"/>
      <c r="O155" s="162"/>
      <c r="P155" s="162"/>
      <c r="Q155" s="162"/>
      <c r="R155" s="162"/>
      <c r="S155" s="162"/>
      <c r="T155" s="163"/>
      <c r="AT155" s="158" t="s">
        <v>160</v>
      </c>
      <c r="AU155" s="158" t="s">
        <v>83</v>
      </c>
      <c r="AV155" s="13" t="s">
        <v>83</v>
      </c>
      <c r="AW155" s="13" t="s">
        <v>3</v>
      </c>
      <c r="AX155" s="13" t="s">
        <v>81</v>
      </c>
      <c r="AY155" s="158" t="s">
        <v>152</v>
      </c>
    </row>
    <row r="156" spans="1:65" s="2" customFormat="1" ht="14.4" customHeight="1">
      <c r="A156" s="30"/>
      <c r="B156" s="142"/>
      <c r="C156" s="143" t="s">
        <v>219</v>
      </c>
      <c r="D156" s="143" t="s">
        <v>154</v>
      </c>
      <c r="E156" s="144" t="s">
        <v>630</v>
      </c>
      <c r="F156" s="145" t="s">
        <v>761</v>
      </c>
      <c r="G156" s="146" t="s">
        <v>178</v>
      </c>
      <c r="H156" s="147">
        <v>7.2</v>
      </c>
      <c r="I156" s="148"/>
      <c r="J156" s="148">
        <f>ROUND(I156*H156,2)</f>
        <v>0</v>
      </c>
      <c r="K156" s="149"/>
      <c r="L156" s="31"/>
      <c r="M156" s="150" t="s">
        <v>1</v>
      </c>
      <c r="N156" s="151" t="s">
        <v>38</v>
      </c>
      <c r="O156" s="152">
        <v>1.4419999999999999</v>
      </c>
      <c r="P156" s="152">
        <f>O156*H156</f>
        <v>10.382400000000001</v>
      </c>
      <c r="Q156" s="152">
        <v>2.2563399999999998</v>
      </c>
      <c r="R156" s="152">
        <f>Q156*H156</f>
        <v>16.245647999999999</v>
      </c>
      <c r="S156" s="152">
        <v>0</v>
      </c>
      <c r="T156" s="153">
        <f>S156*H156</f>
        <v>0</v>
      </c>
      <c r="U156" s="30"/>
      <c r="V156" s="30"/>
      <c r="W156" s="30"/>
      <c r="X156" s="30"/>
      <c r="Y156" s="30"/>
      <c r="Z156" s="30"/>
      <c r="AA156" s="30"/>
      <c r="AB156" s="30"/>
      <c r="AC156" s="30"/>
      <c r="AD156" s="30"/>
      <c r="AE156" s="30"/>
      <c r="AR156" s="154" t="s">
        <v>158</v>
      </c>
      <c r="AT156" s="154" t="s">
        <v>154</v>
      </c>
      <c r="AU156" s="154" t="s">
        <v>83</v>
      </c>
      <c r="AY156" s="18" t="s">
        <v>152</v>
      </c>
      <c r="BE156" s="155">
        <f>IF(N156="základní",J156,0)</f>
        <v>0</v>
      </c>
      <c r="BF156" s="155">
        <f>IF(N156="snížená",J156,0)</f>
        <v>0</v>
      </c>
      <c r="BG156" s="155">
        <f>IF(N156="zákl. přenesená",J156,0)</f>
        <v>0</v>
      </c>
      <c r="BH156" s="155">
        <f>IF(N156="sníž. přenesená",J156,0)</f>
        <v>0</v>
      </c>
      <c r="BI156" s="155">
        <f>IF(N156="nulová",J156,0)</f>
        <v>0</v>
      </c>
      <c r="BJ156" s="18" t="s">
        <v>81</v>
      </c>
      <c r="BK156" s="155">
        <f>ROUND(I156*H156,2)</f>
        <v>0</v>
      </c>
      <c r="BL156" s="18" t="s">
        <v>158</v>
      </c>
      <c r="BM156" s="154" t="s">
        <v>886</v>
      </c>
    </row>
    <row r="157" spans="1:65" s="13" customFormat="1">
      <c r="B157" s="156"/>
      <c r="D157" s="157" t="s">
        <v>160</v>
      </c>
      <c r="E157" s="158" t="s">
        <v>1</v>
      </c>
      <c r="F157" s="159" t="s">
        <v>763</v>
      </c>
      <c r="H157" s="160">
        <v>2.16</v>
      </c>
      <c r="L157" s="156"/>
      <c r="M157" s="161"/>
      <c r="N157" s="162"/>
      <c r="O157" s="162"/>
      <c r="P157" s="162"/>
      <c r="Q157" s="162"/>
      <c r="R157" s="162"/>
      <c r="S157" s="162"/>
      <c r="T157" s="163"/>
      <c r="AT157" s="158" t="s">
        <v>160</v>
      </c>
      <c r="AU157" s="158" t="s">
        <v>83</v>
      </c>
      <c r="AV157" s="13" t="s">
        <v>83</v>
      </c>
      <c r="AW157" s="13" t="s">
        <v>29</v>
      </c>
      <c r="AX157" s="13" t="s">
        <v>73</v>
      </c>
      <c r="AY157" s="158" t="s">
        <v>152</v>
      </c>
    </row>
    <row r="158" spans="1:65" s="13" customFormat="1">
      <c r="B158" s="156"/>
      <c r="D158" s="157" t="s">
        <v>160</v>
      </c>
      <c r="E158" s="158" t="s">
        <v>1</v>
      </c>
      <c r="F158" s="159" t="s">
        <v>764</v>
      </c>
      <c r="H158" s="160">
        <v>5.04</v>
      </c>
      <c r="L158" s="156"/>
      <c r="M158" s="161"/>
      <c r="N158" s="162"/>
      <c r="O158" s="162"/>
      <c r="P158" s="162"/>
      <c r="Q158" s="162"/>
      <c r="R158" s="162"/>
      <c r="S158" s="162"/>
      <c r="T158" s="163"/>
      <c r="AT158" s="158" t="s">
        <v>160</v>
      </c>
      <c r="AU158" s="158" t="s">
        <v>83</v>
      </c>
      <c r="AV158" s="13" t="s">
        <v>83</v>
      </c>
      <c r="AW158" s="13" t="s">
        <v>29</v>
      </c>
      <c r="AX158" s="13" t="s">
        <v>73</v>
      </c>
      <c r="AY158" s="158" t="s">
        <v>152</v>
      </c>
    </row>
    <row r="159" spans="1:65" s="16" customFormat="1">
      <c r="B159" s="177"/>
      <c r="D159" s="157" t="s">
        <v>160</v>
      </c>
      <c r="E159" s="178" t="s">
        <v>1</v>
      </c>
      <c r="F159" s="179" t="s">
        <v>203</v>
      </c>
      <c r="H159" s="180">
        <v>7.2</v>
      </c>
      <c r="L159" s="177"/>
      <c r="M159" s="181"/>
      <c r="N159" s="182"/>
      <c r="O159" s="182"/>
      <c r="P159" s="182"/>
      <c r="Q159" s="182"/>
      <c r="R159" s="182"/>
      <c r="S159" s="182"/>
      <c r="T159" s="183"/>
      <c r="AT159" s="178" t="s">
        <v>160</v>
      </c>
      <c r="AU159" s="178" t="s">
        <v>83</v>
      </c>
      <c r="AV159" s="16" t="s">
        <v>158</v>
      </c>
      <c r="AW159" s="16" t="s">
        <v>29</v>
      </c>
      <c r="AX159" s="16" t="s">
        <v>81</v>
      </c>
      <c r="AY159" s="178" t="s">
        <v>152</v>
      </c>
    </row>
    <row r="160" spans="1:65" s="2" customFormat="1" ht="24.15" customHeight="1">
      <c r="A160" s="30"/>
      <c r="B160" s="142"/>
      <c r="C160" s="143" t="s">
        <v>225</v>
      </c>
      <c r="D160" s="143" t="s">
        <v>154</v>
      </c>
      <c r="E160" s="144" t="s">
        <v>638</v>
      </c>
      <c r="F160" s="145" t="s">
        <v>639</v>
      </c>
      <c r="G160" s="146" t="s">
        <v>173</v>
      </c>
      <c r="H160" s="147">
        <v>13</v>
      </c>
      <c r="I160" s="148"/>
      <c r="J160" s="148">
        <f>ROUND(I160*H160,2)</f>
        <v>0</v>
      </c>
      <c r="K160" s="149"/>
      <c r="L160" s="31"/>
      <c r="M160" s="150" t="s">
        <v>1</v>
      </c>
      <c r="N160" s="151" t="s">
        <v>38</v>
      </c>
      <c r="O160" s="152">
        <v>0.36899999999999999</v>
      </c>
      <c r="P160" s="152">
        <f>O160*H160</f>
        <v>4.7969999999999997</v>
      </c>
      <c r="Q160" s="152">
        <v>0.29221000000000003</v>
      </c>
      <c r="R160" s="152">
        <f>Q160*H160</f>
        <v>3.7987300000000004</v>
      </c>
      <c r="S160" s="152">
        <v>0</v>
      </c>
      <c r="T160" s="153">
        <f>S160*H160</f>
        <v>0</v>
      </c>
      <c r="U160" s="30"/>
      <c r="V160" s="30"/>
      <c r="W160" s="30"/>
      <c r="X160" s="30"/>
      <c r="Y160" s="30"/>
      <c r="Z160" s="30"/>
      <c r="AA160" s="30"/>
      <c r="AB160" s="30"/>
      <c r="AC160" s="30"/>
      <c r="AD160" s="30"/>
      <c r="AE160" s="30"/>
      <c r="AR160" s="154" t="s">
        <v>158</v>
      </c>
      <c r="AT160" s="154" t="s">
        <v>154</v>
      </c>
      <c r="AU160" s="154" t="s">
        <v>83</v>
      </c>
      <c r="AY160" s="18" t="s">
        <v>152</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158</v>
      </c>
      <c r="BM160" s="154" t="s">
        <v>887</v>
      </c>
    </row>
    <row r="161" spans="1:65" s="2" customFormat="1" ht="24.15" customHeight="1">
      <c r="A161" s="30"/>
      <c r="B161" s="142"/>
      <c r="C161" s="188" t="s">
        <v>230</v>
      </c>
      <c r="D161" s="188" t="s">
        <v>449</v>
      </c>
      <c r="E161" s="189" t="s">
        <v>643</v>
      </c>
      <c r="F161" s="190" t="s">
        <v>644</v>
      </c>
      <c r="G161" s="191" t="s">
        <v>173</v>
      </c>
      <c r="H161" s="192">
        <v>13.13</v>
      </c>
      <c r="I161" s="193"/>
      <c r="J161" s="193">
        <f>ROUND(I161*H161,2)</f>
        <v>0</v>
      </c>
      <c r="K161" s="194"/>
      <c r="L161" s="195"/>
      <c r="M161" s="196" t="s">
        <v>1</v>
      </c>
      <c r="N161" s="197" t="s">
        <v>38</v>
      </c>
      <c r="O161" s="152">
        <v>0</v>
      </c>
      <c r="P161" s="152">
        <f>O161*H161</f>
        <v>0</v>
      </c>
      <c r="Q161" s="152">
        <v>1.5599999999999999E-2</v>
      </c>
      <c r="R161" s="152">
        <f>Q161*H161</f>
        <v>0.20482800000000001</v>
      </c>
      <c r="S161" s="152">
        <v>0</v>
      </c>
      <c r="T161" s="153">
        <f>S161*H161</f>
        <v>0</v>
      </c>
      <c r="U161" s="30"/>
      <c r="V161" s="30"/>
      <c r="W161" s="30"/>
      <c r="X161" s="30"/>
      <c r="Y161" s="30"/>
      <c r="Z161" s="30"/>
      <c r="AA161" s="30"/>
      <c r="AB161" s="30"/>
      <c r="AC161" s="30"/>
      <c r="AD161" s="30"/>
      <c r="AE161" s="30"/>
      <c r="AR161" s="154" t="s">
        <v>215</v>
      </c>
      <c r="AT161" s="154" t="s">
        <v>449</v>
      </c>
      <c r="AU161" s="154" t="s">
        <v>83</v>
      </c>
      <c r="AY161" s="18" t="s">
        <v>152</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158</v>
      </c>
      <c r="BM161" s="154" t="s">
        <v>888</v>
      </c>
    </row>
    <row r="162" spans="1:65" s="13" customFormat="1">
      <c r="B162" s="156"/>
      <c r="D162" s="157" t="s">
        <v>160</v>
      </c>
      <c r="F162" s="159" t="s">
        <v>889</v>
      </c>
      <c r="H162" s="160">
        <v>13.13</v>
      </c>
      <c r="L162" s="156"/>
      <c r="M162" s="161"/>
      <c r="N162" s="162"/>
      <c r="O162" s="162"/>
      <c r="P162" s="162"/>
      <c r="Q162" s="162"/>
      <c r="R162" s="162"/>
      <c r="S162" s="162"/>
      <c r="T162" s="163"/>
      <c r="AT162" s="158" t="s">
        <v>160</v>
      </c>
      <c r="AU162" s="158" t="s">
        <v>83</v>
      </c>
      <c r="AV162" s="13" t="s">
        <v>83</v>
      </c>
      <c r="AW162" s="13" t="s">
        <v>3</v>
      </c>
      <c r="AX162" s="13" t="s">
        <v>81</v>
      </c>
      <c r="AY162" s="158" t="s">
        <v>152</v>
      </c>
    </row>
    <row r="163" spans="1:65" s="2" customFormat="1" ht="14.4" customHeight="1">
      <c r="A163" s="30"/>
      <c r="B163" s="142"/>
      <c r="C163" s="143" t="s">
        <v>234</v>
      </c>
      <c r="D163" s="143" t="s">
        <v>154</v>
      </c>
      <c r="E163" s="144" t="s">
        <v>772</v>
      </c>
      <c r="F163" s="145" t="s">
        <v>773</v>
      </c>
      <c r="G163" s="146" t="s">
        <v>157</v>
      </c>
      <c r="H163" s="147">
        <v>263</v>
      </c>
      <c r="I163" s="148"/>
      <c r="J163" s="148">
        <f>ROUND(I163*H163,2)</f>
        <v>0</v>
      </c>
      <c r="K163" s="149"/>
      <c r="L163" s="31"/>
      <c r="M163" s="150" t="s">
        <v>1</v>
      </c>
      <c r="N163" s="151" t="s">
        <v>38</v>
      </c>
      <c r="O163" s="152">
        <v>0.13900000000000001</v>
      </c>
      <c r="P163" s="152">
        <f>O163*H163</f>
        <v>36.557000000000002</v>
      </c>
      <c r="Q163" s="152">
        <v>0</v>
      </c>
      <c r="R163" s="152">
        <f>Q163*H163</f>
        <v>0</v>
      </c>
      <c r="S163" s="152">
        <v>0</v>
      </c>
      <c r="T163" s="153">
        <f>S163*H163</f>
        <v>0</v>
      </c>
      <c r="U163" s="30"/>
      <c r="V163" s="30"/>
      <c r="W163" s="30"/>
      <c r="X163" s="30"/>
      <c r="Y163" s="30"/>
      <c r="Z163" s="30"/>
      <c r="AA163" s="30"/>
      <c r="AB163" s="30"/>
      <c r="AC163" s="30"/>
      <c r="AD163" s="30"/>
      <c r="AE163" s="30"/>
      <c r="AR163" s="154" t="s">
        <v>158</v>
      </c>
      <c r="AT163" s="154" t="s">
        <v>154</v>
      </c>
      <c r="AU163" s="154" t="s">
        <v>83</v>
      </c>
      <c r="AY163" s="18" t="s">
        <v>152</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158</v>
      </c>
      <c r="BM163" s="154" t="s">
        <v>890</v>
      </c>
    </row>
    <row r="164" spans="1:65" s="13" customFormat="1">
      <c r="B164" s="156"/>
      <c r="D164" s="157" t="s">
        <v>160</v>
      </c>
      <c r="E164" s="158" t="s">
        <v>1</v>
      </c>
      <c r="F164" s="159" t="s">
        <v>891</v>
      </c>
      <c r="H164" s="160">
        <v>263</v>
      </c>
      <c r="L164" s="156"/>
      <c r="M164" s="161"/>
      <c r="N164" s="162"/>
      <c r="O164" s="162"/>
      <c r="P164" s="162"/>
      <c r="Q164" s="162"/>
      <c r="R164" s="162"/>
      <c r="S164" s="162"/>
      <c r="T164" s="163"/>
      <c r="AT164" s="158" t="s">
        <v>160</v>
      </c>
      <c r="AU164" s="158" t="s">
        <v>83</v>
      </c>
      <c r="AV164" s="13" t="s">
        <v>83</v>
      </c>
      <c r="AW164" s="13" t="s">
        <v>29</v>
      </c>
      <c r="AX164" s="13" t="s">
        <v>81</v>
      </c>
      <c r="AY164" s="158" t="s">
        <v>152</v>
      </c>
    </row>
    <row r="165" spans="1:65" s="12" customFormat="1" ht="22.8" customHeight="1">
      <c r="B165" s="130"/>
      <c r="D165" s="131" t="s">
        <v>72</v>
      </c>
      <c r="E165" s="140" t="s">
        <v>334</v>
      </c>
      <c r="F165" s="140" t="s">
        <v>335</v>
      </c>
      <c r="J165" s="141">
        <f>BK165</f>
        <v>0</v>
      </c>
      <c r="L165" s="130"/>
      <c r="M165" s="134"/>
      <c r="N165" s="135"/>
      <c r="O165" s="135"/>
      <c r="P165" s="136">
        <f>P166</f>
        <v>21.675984</v>
      </c>
      <c r="Q165" s="135"/>
      <c r="R165" s="136">
        <f>R166</f>
        <v>0</v>
      </c>
      <c r="S165" s="135"/>
      <c r="T165" s="137">
        <f>T166</f>
        <v>0</v>
      </c>
      <c r="AR165" s="131" t="s">
        <v>81</v>
      </c>
      <c r="AT165" s="138" t="s">
        <v>72</v>
      </c>
      <c r="AU165" s="138" t="s">
        <v>81</v>
      </c>
      <c r="AY165" s="131" t="s">
        <v>152</v>
      </c>
      <c r="BK165" s="139">
        <f>BK166</f>
        <v>0</v>
      </c>
    </row>
    <row r="166" spans="1:65" s="2" customFormat="1" ht="14.4" customHeight="1">
      <c r="A166" s="30"/>
      <c r="B166" s="142"/>
      <c r="C166" s="143" t="s">
        <v>239</v>
      </c>
      <c r="D166" s="143" t="s">
        <v>154</v>
      </c>
      <c r="E166" s="144" t="s">
        <v>776</v>
      </c>
      <c r="F166" s="145" t="s">
        <v>777</v>
      </c>
      <c r="G166" s="146" t="s">
        <v>255</v>
      </c>
      <c r="H166" s="147">
        <v>164.21199999999999</v>
      </c>
      <c r="I166" s="148"/>
      <c r="J166" s="148">
        <f>ROUND(I166*H166,2)</f>
        <v>0</v>
      </c>
      <c r="K166" s="149"/>
      <c r="L166" s="31"/>
      <c r="M166" s="150" t="s">
        <v>1</v>
      </c>
      <c r="N166" s="151" t="s">
        <v>38</v>
      </c>
      <c r="O166" s="152">
        <v>0.13200000000000001</v>
      </c>
      <c r="P166" s="152">
        <f>O166*H166</f>
        <v>21.675984</v>
      </c>
      <c r="Q166" s="152">
        <v>0</v>
      </c>
      <c r="R166" s="152">
        <f>Q166*H166</f>
        <v>0</v>
      </c>
      <c r="S166" s="152">
        <v>0</v>
      </c>
      <c r="T166" s="153">
        <f>S166*H166</f>
        <v>0</v>
      </c>
      <c r="U166" s="30"/>
      <c r="V166" s="30"/>
      <c r="W166" s="30"/>
      <c r="X166" s="30"/>
      <c r="Y166" s="30"/>
      <c r="Z166" s="30"/>
      <c r="AA166" s="30"/>
      <c r="AB166" s="30"/>
      <c r="AC166" s="30"/>
      <c r="AD166" s="30"/>
      <c r="AE166" s="30"/>
      <c r="AR166" s="154" t="s">
        <v>158</v>
      </c>
      <c r="AT166" s="154" t="s">
        <v>154</v>
      </c>
      <c r="AU166" s="154" t="s">
        <v>83</v>
      </c>
      <c r="AY166" s="18" t="s">
        <v>152</v>
      </c>
      <c r="BE166" s="155">
        <f>IF(N166="základní",J166,0)</f>
        <v>0</v>
      </c>
      <c r="BF166" s="155">
        <f>IF(N166="snížená",J166,0)</f>
        <v>0</v>
      </c>
      <c r="BG166" s="155">
        <f>IF(N166="zákl. přenesená",J166,0)</f>
        <v>0</v>
      </c>
      <c r="BH166" s="155">
        <f>IF(N166="sníž. přenesená",J166,0)</f>
        <v>0</v>
      </c>
      <c r="BI166" s="155">
        <f>IF(N166="nulová",J166,0)</f>
        <v>0</v>
      </c>
      <c r="BJ166" s="18" t="s">
        <v>81</v>
      </c>
      <c r="BK166" s="155">
        <f>ROUND(I166*H166,2)</f>
        <v>0</v>
      </c>
      <c r="BL166" s="18" t="s">
        <v>158</v>
      </c>
      <c r="BM166" s="154" t="s">
        <v>892</v>
      </c>
    </row>
    <row r="167" spans="1:65" s="12" customFormat="1" ht="25.95" customHeight="1">
      <c r="B167" s="130"/>
      <c r="D167" s="131" t="s">
        <v>72</v>
      </c>
      <c r="E167" s="132" t="s">
        <v>340</v>
      </c>
      <c r="F167" s="132" t="s">
        <v>341</v>
      </c>
      <c r="J167" s="133">
        <f>BK167</f>
        <v>0</v>
      </c>
      <c r="L167" s="130"/>
      <c r="M167" s="134"/>
      <c r="N167" s="135"/>
      <c r="O167" s="135"/>
      <c r="P167" s="136">
        <f>P168+P175</f>
        <v>0</v>
      </c>
      <c r="Q167" s="135"/>
      <c r="R167" s="136">
        <f>R168+R175</f>
        <v>0</v>
      </c>
      <c r="S167" s="135"/>
      <c r="T167" s="137">
        <f>T168+T175</f>
        <v>0</v>
      </c>
      <c r="AR167" s="131" t="s">
        <v>83</v>
      </c>
      <c r="AT167" s="138" t="s">
        <v>72</v>
      </c>
      <c r="AU167" s="138" t="s">
        <v>73</v>
      </c>
      <c r="AY167" s="131" t="s">
        <v>152</v>
      </c>
      <c r="BK167" s="139">
        <f>BK168+BK175</f>
        <v>0</v>
      </c>
    </row>
    <row r="168" spans="1:65" s="12" customFormat="1" ht="22.8" customHeight="1">
      <c r="B168" s="130"/>
      <c r="D168" s="131" t="s">
        <v>72</v>
      </c>
      <c r="E168" s="140" t="s">
        <v>813</v>
      </c>
      <c r="F168" s="140" t="s">
        <v>814</v>
      </c>
      <c r="J168" s="141">
        <f>BK168</f>
        <v>0</v>
      </c>
      <c r="L168" s="130"/>
      <c r="M168" s="134"/>
      <c r="N168" s="135"/>
      <c r="O168" s="135"/>
      <c r="P168" s="136">
        <f>SUM(P169:P174)</f>
        <v>0</v>
      </c>
      <c r="Q168" s="135"/>
      <c r="R168" s="136">
        <f>SUM(R169:R174)</f>
        <v>0</v>
      </c>
      <c r="S168" s="135"/>
      <c r="T168" s="137">
        <f>SUM(T169:T174)</f>
        <v>0</v>
      </c>
      <c r="AR168" s="131" t="s">
        <v>83</v>
      </c>
      <c r="AT168" s="138" t="s">
        <v>72</v>
      </c>
      <c r="AU168" s="138" t="s">
        <v>81</v>
      </c>
      <c r="AY168" s="131" t="s">
        <v>152</v>
      </c>
      <c r="BK168" s="139">
        <f>SUM(BK169:BK174)</f>
        <v>0</v>
      </c>
    </row>
    <row r="169" spans="1:65" s="2" customFormat="1" ht="24.15" customHeight="1">
      <c r="A169" s="30"/>
      <c r="B169" s="142"/>
      <c r="C169" s="143" t="s">
        <v>244</v>
      </c>
      <c r="D169" s="143" t="s">
        <v>154</v>
      </c>
      <c r="E169" s="144" t="s">
        <v>815</v>
      </c>
      <c r="F169" s="145" t="s">
        <v>816</v>
      </c>
      <c r="G169" s="146" t="s">
        <v>157</v>
      </c>
      <c r="H169" s="147">
        <v>263</v>
      </c>
      <c r="I169" s="148"/>
      <c r="J169" s="148">
        <f>ROUND(I169*H169,2)</f>
        <v>0</v>
      </c>
      <c r="K169" s="149"/>
      <c r="L169" s="31"/>
      <c r="M169" s="150" t="s">
        <v>1</v>
      </c>
      <c r="N169" s="151" t="s">
        <v>38</v>
      </c>
      <c r="O169" s="152">
        <v>0</v>
      </c>
      <c r="P169" s="152">
        <f>O169*H169</f>
        <v>0</v>
      </c>
      <c r="Q169" s="152">
        <v>0</v>
      </c>
      <c r="R169" s="152">
        <f>Q169*H169</f>
        <v>0</v>
      </c>
      <c r="S169" s="152">
        <v>0</v>
      </c>
      <c r="T169" s="153">
        <f>S169*H169</f>
        <v>0</v>
      </c>
      <c r="U169" s="30"/>
      <c r="V169" s="30"/>
      <c r="W169" s="30"/>
      <c r="X169" s="30"/>
      <c r="Y169" s="30"/>
      <c r="Z169" s="30"/>
      <c r="AA169" s="30"/>
      <c r="AB169" s="30"/>
      <c r="AC169" s="30"/>
      <c r="AD169" s="30"/>
      <c r="AE169" s="30"/>
      <c r="AR169" s="154" t="s">
        <v>252</v>
      </c>
      <c r="AT169" s="154" t="s">
        <v>154</v>
      </c>
      <c r="AU169" s="154" t="s">
        <v>83</v>
      </c>
      <c r="AY169" s="18" t="s">
        <v>152</v>
      </c>
      <c r="BE169" s="155">
        <f>IF(N169="základní",J169,0)</f>
        <v>0</v>
      </c>
      <c r="BF169" s="155">
        <f>IF(N169="snížená",J169,0)</f>
        <v>0</v>
      </c>
      <c r="BG169" s="155">
        <f>IF(N169="zákl. přenesená",J169,0)</f>
        <v>0</v>
      </c>
      <c r="BH169" s="155">
        <f>IF(N169="sníž. přenesená",J169,0)</f>
        <v>0</v>
      </c>
      <c r="BI169" s="155">
        <f>IF(N169="nulová",J169,0)</f>
        <v>0</v>
      </c>
      <c r="BJ169" s="18" t="s">
        <v>81</v>
      </c>
      <c r="BK169" s="155">
        <f>ROUND(I169*H169,2)</f>
        <v>0</v>
      </c>
      <c r="BL169" s="18" t="s">
        <v>252</v>
      </c>
      <c r="BM169" s="154" t="s">
        <v>893</v>
      </c>
    </row>
    <row r="170" spans="1:65" s="13" customFormat="1">
      <c r="B170" s="156"/>
      <c r="D170" s="157" t="s">
        <v>160</v>
      </c>
      <c r="E170" s="158" t="s">
        <v>1</v>
      </c>
      <c r="F170" s="159" t="s">
        <v>894</v>
      </c>
      <c r="H170" s="160">
        <v>263</v>
      </c>
      <c r="L170" s="156"/>
      <c r="M170" s="161"/>
      <c r="N170" s="162"/>
      <c r="O170" s="162"/>
      <c r="P170" s="162"/>
      <c r="Q170" s="162"/>
      <c r="R170" s="162"/>
      <c r="S170" s="162"/>
      <c r="T170" s="163"/>
      <c r="AT170" s="158" t="s">
        <v>160</v>
      </c>
      <c r="AU170" s="158" t="s">
        <v>83</v>
      </c>
      <c r="AV170" s="13" t="s">
        <v>83</v>
      </c>
      <c r="AW170" s="13" t="s">
        <v>29</v>
      </c>
      <c r="AX170" s="13" t="s">
        <v>81</v>
      </c>
      <c r="AY170" s="158" t="s">
        <v>152</v>
      </c>
    </row>
    <row r="171" spans="1:65" s="2" customFormat="1" ht="37.799999999999997" customHeight="1">
      <c r="A171" s="30"/>
      <c r="B171" s="142"/>
      <c r="C171" s="143" t="s">
        <v>8</v>
      </c>
      <c r="D171" s="143" t="s">
        <v>154</v>
      </c>
      <c r="E171" s="144" t="s">
        <v>895</v>
      </c>
      <c r="F171" s="145" t="s">
        <v>896</v>
      </c>
      <c r="G171" s="146" t="s">
        <v>157</v>
      </c>
      <c r="H171" s="147">
        <v>263</v>
      </c>
      <c r="I171" s="148"/>
      <c r="J171" s="148">
        <f>ROUND(I171*H171,2)</f>
        <v>0</v>
      </c>
      <c r="K171" s="149"/>
      <c r="L171" s="31"/>
      <c r="M171" s="150" t="s">
        <v>1</v>
      </c>
      <c r="N171" s="151" t="s">
        <v>38</v>
      </c>
      <c r="O171" s="152">
        <v>0</v>
      </c>
      <c r="P171" s="152">
        <f>O171*H171</f>
        <v>0</v>
      </c>
      <c r="Q171" s="152">
        <v>0</v>
      </c>
      <c r="R171" s="152">
        <f>Q171*H171</f>
        <v>0</v>
      </c>
      <c r="S171" s="152">
        <v>0</v>
      </c>
      <c r="T171" s="153">
        <f>S171*H171</f>
        <v>0</v>
      </c>
      <c r="U171" s="30"/>
      <c r="V171" s="30"/>
      <c r="W171" s="30"/>
      <c r="X171" s="30"/>
      <c r="Y171" s="30"/>
      <c r="Z171" s="30"/>
      <c r="AA171" s="30"/>
      <c r="AB171" s="30"/>
      <c r="AC171" s="30"/>
      <c r="AD171" s="30"/>
      <c r="AE171" s="30"/>
      <c r="AR171" s="154" t="s">
        <v>252</v>
      </c>
      <c r="AT171" s="154" t="s">
        <v>154</v>
      </c>
      <c r="AU171" s="154" t="s">
        <v>83</v>
      </c>
      <c r="AY171" s="18" t="s">
        <v>152</v>
      </c>
      <c r="BE171" s="155">
        <f>IF(N171="základní",J171,0)</f>
        <v>0</v>
      </c>
      <c r="BF171" s="155">
        <f>IF(N171="snížená",J171,0)</f>
        <v>0</v>
      </c>
      <c r="BG171" s="155">
        <f>IF(N171="zákl. přenesená",J171,0)</f>
        <v>0</v>
      </c>
      <c r="BH171" s="155">
        <f>IF(N171="sníž. přenesená",J171,0)</f>
        <v>0</v>
      </c>
      <c r="BI171" s="155">
        <f>IF(N171="nulová",J171,0)</f>
        <v>0</v>
      </c>
      <c r="BJ171" s="18" t="s">
        <v>81</v>
      </c>
      <c r="BK171" s="155">
        <f>ROUND(I171*H171,2)</f>
        <v>0</v>
      </c>
      <c r="BL171" s="18" t="s">
        <v>252</v>
      </c>
      <c r="BM171" s="154" t="s">
        <v>897</v>
      </c>
    </row>
    <row r="172" spans="1:65" s="13" customFormat="1">
      <c r="B172" s="156"/>
      <c r="D172" s="157" t="s">
        <v>160</v>
      </c>
      <c r="E172" s="158" t="s">
        <v>1</v>
      </c>
      <c r="F172" s="159" t="s">
        <v>894</v>
      </c>
      <c r="H172" s="160">
        <v>263</v>
      </c>
      <c r="L172" s="156"/>
      <c r="M172" s="161"/>
      <c r="N172" s="162"/>
      <c r="O172" s="162"/>
      <c r="P172" s="162"/>
      <c r="Q172" s="162"/>
      <c r="R172" s="162"/>
      <c r="S172" s="162"/>
      <c r="T172" s="163"/>
      <c r="AT172" s="158" t="s">
        <v>160</v>
      </c>
      <c r="AU172" s="158" t="s">
        <v>83</v>
      </c>
      <c r="AV172" s="13" t="s">
        <v>83</v>
      </c>
      <c r="AW172" s="13" t="s">
        <v>29</v>
      </c>
      <c r="AX172" s="13" t="s">
        <v>81</v>
      </c>
      <c r="AY172" s="158" t="s">
        <v>152</v>
      </c>
    </row>
    <row r="173" spans="1:65" s="2" customFormat="1" ht="14.4" customHeight="1">
      <c r="A173" s="30"/>
      <c r="B173" s="142"/>
      <c r="C173" s="143" t="s">
        <v>252</v>
      </c>
      <c r="D173" s="143" t="s">
        <v>154</v>
      </c>
      <c r="E173" s="144" t="s">
        <v>819</v>
      </c>
      <c r="F173" s="145" t="s">
        <v>820</v>
      </c>
      <c r="G173" s="146" t="s">
        <v>297</v>
      </c>
      <c r="H173" s="147">
        <v>1</v>
      </c>
      <c r="I173" s="148"/>
      <c r="J173" s="148">
        <f>ROUND(I173*H173,2)</f>
        <v>0</v>
      </c>
      <c r="K173" s="149"/>
      <c r="L173" s="31"/>
      <c r="M173" s="150" t="s">
        <v>1</v>
      </c>
      <c r="N173" s="151" t="s">
        <v>38</v>
      </c>
      <c r="O173" s="152">
        <v>0</v>
      </c>
      <c r="P173" s="152">
        <f>O173*H173</f>
        <v>0</v>
      </c>
      <c r="Q173" s="152">
        <v>0</v>
      </c>
      <c r="R173" s="152">
        <f>Q173*H173</f>
        <v>0</v>
      </c>
      <c r="S173" s="152">
        <v>0</v>
      </c>
      <c r="T173" s="153">
        <f>S173*H173</f>
        <v>0</v>
      </c>
      <c r="U173" s="30"/>
      <c r="V173" s="30"/>
      <c r="W173" s="30"/>
      <c r="X173" s="30"/>
      <c r="Y173" s="30"/>
      <c r="Z173" s="30"/>
      <c r="AA173" s="30"/>
      <c r="AB173" s="30"/>
      <c r="AC173" s="30"/>
      <c r="AD173" s="30"/>
      <c r="AE173" s="30"/>
      <c r="AR173" s="154" t="s">
        <v>252</v>
      </c>
      <c r="AT173" s="154" t="s">
        <v>154</v>
      </c>
      <c r="AU173" s="154" t="s">
        <v>83</v>
      </c>
      <c r="AY173" s="18" t="s">
        <v>152</v>
      </c>
      <c r="BE173" s="155">
        <f>IF(N173="základní",J173,0)</f>
        <v>0</v>
      </c>
      <c r="BF173" s="155">
        <f>IF(N173="snížená",J173,0)</f>
        <v>0</v>
      </c>
      <c r="BG173" s="155">
        <f>IF(N173="zákl. přenesená",J173,0)</f>
        <v>0</v>
      </c>
      <c r="BH173" s="155">
        <f>IF(N173="sníž. přenesená",J173,0)</f>
        <v>0</v>
      </c>
      <c r="BI173" s="155">
        <f>IF(N173="nulová",J173,0)</f>
        <v>0</v>
      </c>
      <c r="BJ173" s="18" t="s">
        <v>81</v>
      </c>
      <c r="BK173" s="155">
        <f>ROUND(I173*H173,2)</f>
        <v>0</v>
      </c>
      <c r="BL173" s="18" t="s">
        <v>252</v>
      </c>
      <c r="BM173" s="154" t="s">
        <v>898</v>
      </c>
    </row>
    <row r="174" spans="1:65" s="2" customFormat="1" ht="24.15" customHeight="1">
      <c r="A174" s="30"/>
      <c r="B174" s="142"/>
      <c r="C174" s="143" t="s">
        <v>271</v>
      </c>
      <c r="D174" s="143" t="s">
        <v>154</v>
      </c>
      <c r="E174" s="144" t="s">
        <v>830</v>
      </c>
      <c r="F174" s="145" t="s">
        <v>831</v>
      </c>
      <c r="G174" s="146" t="s">
        <v>373</v>
      </c>
      <c r="H174" s="147"/>
      <c r="I174" s="148"/>
      <c r="J174" s="148">
        <f>ROUND(I174*H174,2)</f>
        <v>0</v>
      </c>
      <c r="K174" s="149"/>
      <c r="L174" s="31"/>
      <c r="M174" s="150" t="s">
        <v>1</v>
      </c>
      <c r="N174" s="151" t="s">
        <v>38</v>
      </c>
      <c r="O174" s="152">
        <v>0</v>
      </c>
      <c r="P174" s="152">
        <f>O174*H174</f>
        <v>0</v>
      </c>
      <c r="Q174" s="152">
        <v>0</v>
      </c>
      <c r="R174" s="152">
        <f>Q174*H174</f>
        <v>0</v>
      </c>
      <c r="S174" s="152">
        <v>0</v>
      </c>
      <c r="T174" s="153">
        <f>S174*H174</f>
        <v>0</v>
      </c>
      <c r="U174" s="30"/>
      <c r="V174" s="30"/>
      <c r="W174" s="30"/>
      <c r="X174" s="30"/>
      <c r="Y174" s="30"/>
      <c r="Z174" s="30"/>
      <c r="AA174" s="30"/>
      <c r="AB174" s="30"/>
      <c r="AC174" s="30"/>
      <c r="AD174" s="30"/>
      <c r="AE174" s="30"/>
      <c r="AR174" s="154" t="s">
        <v>252</v>
      </c>
      <c r="AT174" s="154" t="s">
        <v>154</v>
      </c>
      <c r="AU174" s="154" t="s">
        <v>83</v>
      </c>
      <c r="AY174" s="18" t="s">
        <v>152</v>
      </c>
      <c r="BE174" s="155">
        <f>IF(N174="základní",J174,0)</f>
        <v>0</v>
      </c>
      <c r="BF174" s="155">
        <f>IF(N174="snížená",J174,0)</f>
        <v>0</v>
      </c>
      <c r="BG174" s="155">
        <f>IF(N174="zákl. přenesená",J174,0)</f>
        <v>0</v>
      </c>
      <c r="BH174" s="155">
        <f>IF(N174="sníž. přenesená",J174,0)</f>
        <v>0</v>
      </c>
      <c r="BI174" s="155">
        <f>IF(N174="nulová",J174,0)</f>
        <v>0</v>
      </c>
      <c r="BJ174" s="18" t="s">
        <v>81</v>
      </c>
      <c r="BK174" s="155">
        <f>ROUND(I174*H174,2)</f>
        <v>0</v>
      </c>
      <c r="BL174" s="18" t="s">
        <v>252</v>
      </c>
      <c r="BM174" s="154" t="s">
        <v>899</v>
      </c>
    </row>
    <row r="175" spans="1:65" s="12" customFormat="1" ht="22.8" customHeight="1">
      <c r="B175" s="130"/>
      <c r="D175" s="131" t="s">
        <v>72</v>
      </c>
      <c r="E175" s="140" t="s">
        <v>833</v>
      </c>
      <c r="F175" s="140" t="s">
        <v>834</v>
      </c>
      <c r="J175" s="141">
        <f>BK175</f>
        <v>0</v>
      </c>
      <c r="L175" s="130"/>
      <c r="M175" s="134"/>
      <c r="N175" s="135"/>
      <c r="O175" s="135"/>
      <c r="P175" s="136">
        <f>SUM(P176:P194)</f>
        <v>0</v>
      </c>
      <c r="Q175" s="135"/>
      <c r="R175" s="136">
        <f>SUM(R176:R194)</f>
        <v>0</v>
      </c>
      <c r="S175" s="135"/>
      <c r="T175" s="137">
        <f>SUM(T176:T194)</f>
        <v>0</v>
      </c>
      <c r="AR175" s="131" t="s">
        <v>83</v>
      </c>
      <c r="AT175" s="138" t="s">
        <v>72</v>
      </c>
      <c r="AU175" s="138" t="s">
        <v>81</v>
      </c>
      <c r="AY175" s="131" t="s">
        <v>152</v>
      </c>
      <c r="BK175" s="139">
        <f>SUM(BK176:BK194)</f>
        <v>0</v>
      </c>
    </row>
    <row r="176" spans="1:65" s="2" customFormat="1" ht="37.799999999999997" customHeight="1">
      <c r="A176" s="30"/>
      <c r="B176" s="142"/>
      <c r="C176" s="143" t="s">
        <v>276</v>
      </c>
      <c r="D176" s="143" t="s">
        <v>154</v>
      </c>
      <c r="E176" s="144" t="s">
        <v>835</v>
      </c>
      <c r="F176" s="145" t="s">
        <v>900</v>
      </c>
      <c r="G176" s="146" t="s">
        <v>297</v>
      </c>
      <c r="H176" s="147">
        <v>1</v>
      </c>
      <c r="I176" s="148"/>
      <c r="J176" s="148">
        <f t="shared" ref="J176:J194" si="0">ROUND(I176*H176,2)</f>
        <v>0</v>
      </c>
      <c r="K176" s="149"/>
      <c r="L176" s="31"/>
      <c r="M176" s="150" t="s">
        <v>1</v>
      </c>
      <c r="N176" s="151" t="s">
        <v>38</v>
      </c>
      <c r="O176" s="152">
        <v>0</v>
      </c>
      <c r="P176" s="152">
        <f t="shared" ref="P176:P194" si="1">O176*H176</f>
        <v>0</v>
      </c>
      <c r="Q176" s="152">
        <v>0</v>
      </c>
      <c r="R176" s="152">
        <f t="shared" ref="R176:R194" si="2">Q176*H176</f>
        <v>0</v>
      </c>
      <c r="S176" s="152">
        <v>0</v>
      </c>
      <c r="T176" s="153">
        <f t="shared" ref="T176:T194" si="3">S176*H176</f>
        <v>0</v>
      </c>
      <c r="U176" s="30"/>
      <c r="V176" s="30"/>
      <c r="W176" s="30"/>
      <c r="X176" s="30"/>
      <c r="Y176" s="30"/>
      <c r="Z176" s="30"/>
      <c r="AA176" s="30"/>
      <c r="AB176" s="30"/>
      <c r="AC176" s="30"/>
      <c r="AD176" s="30"/>
      <c r="AE176" s="30"/>
      <c r="AR176" s="154" t="s">
        <v>252</v>
      </c>
      <c r="AT176" s="154" t="s">
        <v>154</v>
      </c>
      <c r="AU176" s="154" t="s">
        <v>83</v>
      </c>
      <c r="AY176" s="18" t="s">
        <v>152</v>
      </c>
      <c r="BE176" s="155">
        <f t="shared" ref="BE176:BE194" si="4">IF(N176="základní",J176,0)</f>
        <v>0</v>
      </c>
      <c r="BF176" s="155">
        <f t="shared" ref="BF176:BF194" si="5">IF(N176="snížená",J176,0)</f>
        <v>0</v>
      </c>
      <c r="BG176" s="155">
        <f t="shared" ref="BG176:BG194" si="6">IF(N176="zákl. přenesená",J176,0)</f>
        <v>0</v>
      </c>
      <c r="BH176" s="155">
        <f t="shared" ref="BH176:BH194" si="7">IF(N176="sníž. přenesená",J176,0)</f>
        <v>0</v>
      </c>
      <c r="BI176" s="155">
        <f t="shared" ref="BI176:BI194" si="8">IF(N176="nulová",J176,0)</f>
        <v>0</v>
      </c>
      <c r="BJ176" s="18" t="s">
        <v>81</v>
      </c>
      <c r="BK176" s="155">
        <f t="shared" ref="BK176:BK194" si="9">ROUND(I176*H176,2)</f>
        <v>0</v>
      </c>
      <c r="BL176" s="18" t="s">
        <v>252</v>
      </c>
      <c r="BM176" s="154" t="s">
        <v>901</v>
      </c>
    </row>
    <row r="177" spans="1:65" s="2" customFormat="1" ht="24.15" customHeight="1">
      <c r="A177" s="30"/>
      <c r="B177" s="142"/>
      <c r="C177" s="143" t="s">
        <v>281</v>
      </c>
      <c r="D177" s="143" t="s">
        <v>154</v>
      </c>
      <c r="E177" s="144" t="s">
        <v>838</v>
      </c>
      <c r="F177" s="145" t="s">
        <v>902</v>
      </c>
      <c r="G177" s="146" t="s">
        <v>297</v>
      </c>
      <c r="H177" s="147">
        <v>2</v>
      </c>
      <c r="I177" s="148"/>
      <c r="J177" s="148">
        <f t="shared" si="0"/>
        <v>0</v>
      </c>
      <c r="K177" s="149"/>
      <c r="L177" s="31"/>
      <c r="M177" s="150" t="s">
        <v>1</v>
      </c>
      <c r="N177" s="151" t="s">
        <v>38</v>
      </c>
      <c r="O177" s="152">
        <v>0</v>
      </c>
      <c r="P177" s="152">
        <f t="shared" si="1"/>
        <v>0</v>
      </c>
      <c r="Q177" s="152">
        <v>0</v>
      </c>
      <c r="R177" s="152">
        <f t="shared" si="2"/>
        <v>0</v>
      </c>
      <c r="S177" s="152">
        <v>0</v>
      </c>
      <c r="T177" s="153">
        <f t="shared" si="3"/>
        <v>0</v>
      </c>
      <c r="U177" s="30"/>
      <c r="V177" s="30"/>
      <c r="W177" s="30"/>
      <c r="X177" s="30"/>
      <c r="Y177" s="30"/>
      <c r="Z177" s="30"/>
      <c r="AA177" s="30"/>
      <c r="AB177" s="30"/>
      <c r="AC177" s="30"/>
      <c r="AD177" s="30"/>
      <c r="AE177" s="30"/>
      <c r="AR177" s="154" t="s">
        <v>252</v>
      </c>
      <c r="AT177" s="154" t="s">
        <v>154</v>
      </c>
      <c r="AU177" s="154" t="s">
        <v>83</v>
      </c>
      <c r="AY177" s="18" t="s">
        <v>152</v>
      </c>
      <c r="BE177" s="155">
        <f t="shared" si="4"/>
        <v>0</v>
      </c>
      <c r="BF177" s="155">
        <f t="shared" si="5"/>
        <v>0</v>
      </c>
      <c r="BG177" s="155">
        <f t="shared" si="6"/>
        <v>0</v>
      </c>
      <c r="BH177" s="155">
        <f t="shared" si="7"/>
        <v>0</v>
      </c>
      <c r="BI177" s="155">
        <f t="shared" si="8"/>
        <v>0</v>
      </c>
      <c r="BJ177" s="18" t="s">
        <v>81</v>
      </c>
      <c r="BK177" s="155">
        <f t="shared" si="9"/>
        <v>0</v>
      </c>
      <c r="BL177" s="18" t="s">
        <v>252</v>
      </c>
      <c r="BM177" s="154" t="s">
        <v>903</v>
      </c>
    </row>
    <row r="178" spans="1:65" s="2" customFormat="1" ht="24.15" customHeight="1">
      <c r="A178" s="30"/>
      <c r="B178" s="142"/>
      <c r="C178" s="143" t="s">
        <v>286</v>
      </c>
      <c r="D178" s="143" t="s">
        <v>154</v>
      </c>
      <c r="E178" s="144" t="s">
        <v>841</v>
      </c>
      <c r="F178" s="145" t="s">
        <v>904</v>
      </c>
      <c r="G178" s="146" t="s">
        <v>297</v>
      </c>
      <c r="H178" s="147">
        <v>1</v>
      </c>
      <c r="I178" s="148"/>
      <c r="J178" s="148">
        <f t="shared" si="0"/>
        <v>0</v>
      </c>
      <c r="K178" s="149"/>
      <c r="L178" s="31"/>
      <c r="M178" s="150" t="s">
        <v>1</v>
      </c>
      <c r="N178" s="151" t="s">
        <v>38</v>
      </c>
      <c r="O178" s="152">
        <v>0</v>
      </c>
      <c r="P178" s="152">
        <f t="shared" si="1"/>
        <v>0</v>
      </c>
      <c r="Q178" s="152">
        <v>0</v>
      </c>
      <c r="R178" s="152">
        <f t="shared" si="2"/>
        <v>0</v>
      </c>
      <c r="S178" s="152">
        <v>0</v>
      </c>
      <c r="T178" s="153">
        <f t="shared" si="3"/>
        <v>0</v>
      </c>
      <c r="U178" s="30"/>
      <c r="V178" s="30"/>
      <c r="W178" s="30"/>
      <c r="X178" s="30"/>
      <c r="Y178" s="30"/>
      <c r="Z178" s="30"/>
      <c r="AA178" s="30"/>
      <c r="AB178" s="30"/>
      <c r="AC178" s="30"/>
      <c r="AD178" s="30"/>
      <c r="AE178" s="30"/>
      <c r="AR178" s="154" t="s">
        <v>252</v>
      </c>
      <c r="AT178" s="154" t="s">
        <v>154</v>
      </c>
      <c r="AU178" s="154" t="s">
        <v>83</v>
      </c>
      <c r="AY178" s="18" t="s">
        <v>152</v>
      </c>
      <c r="BE178" s="155">
        <f t="shared" si="4"/>
        <v>0</v>
      </c>
      <c r="BF178" s="155">
        <f t="shared" si="5"/>
        <v>0</v>
      </c>
      <c r="BG178" s="155">
        <f t="shared" si="6"/>
        <v>0</v>
      </c>
      <c r="BH178" s="155">
        <f t="shared" si="7"/>
        <v>0</v>
      </c>
      <c r="BI178" s="155">
        <f t="shared" si="8"/>
        <v>0</v>
      </c>
      <c r="BJ178" s="18" t="s">
        <v>81</v>
      </c>
      <c r="BK178" s="155">
        <f t="shared" si="9"/>
        <v>0</v>
      </c>
      <c r="BL178" s="18" t="s">
        <v>252</v>
      </c>
      <c r="BM178" s="154" t="s">
        <v>905</v>
      </c>
    </row>
    <row r="179" spans="1:65" s="2" customFormat="1" ht="24.15" customHeight="1">
      <c r="A179" s="30"/>
      <c r="B179" s="142"/>
      <c r="C179" s="143" t="s">
        <v>7</v>
      </c>
      <c r="D179" s="143" t="s">
        <v>154</v>
      </c>
      <c r="E179" s="144" t="s">
        <v>844</v>
      </c>
      <c r="F179" s="145" t="s">
        <v>906</v>
      </c>
      <c r="G179" s="146" t="s">
        <v>297</v>
      </c>
      <c r="H179" s="147">
        <v>1</v>
      </c>
      <c r="I179" s="148"/>
      <c r="J179" s="148">
        <f t="shared" si="0"/>
        <v>0</v>
      </c>
      <c r="K179" s="149"/>
      <c r="L179" s="31"/>
      <c r="M179" s="150" t="s">
        <v>1</v>
      </c>
      <c r="N179" s="151" t="s">
        <v>38</v>
      </c>
      <c r="O179" s="152">
        <v>0</v>
      </c>
      <c r="P179" s="152">
        <f t="shared" si="1"/>
        <v>0</v>
      </c>
      <c r="Q179" s="152">
        <v>0</v>
      </c>
      <c r="R179" s="152">
        <f t="shared" si="2"/>
        <v>0</v>
      </c>
      <c r="S179" s="152">
        <v>0</v>
      </c>
      <c r="T179" s="153">
        <f t="shared" si="3"/>
        <v>0</v>
      </c>
      <c r="U179" s="30"/>
      <c r="V179" s="30"/>
      <c r="W179" s="30"/>
      <c r="X179" s="30"/>
      <c r="Y179" s="30"/>
      <c r="Z179" s="30"/>
      <c r="AA179" s="30"/>
      <c r="AB179" s="30"/>
      <c r="AC179" s="30"/>
      <c r="AD179" s="30"/>
      <c r="AE179" s="30"/>
      <c r="AR179" s="154" t="s">
        <v>252</v>
      </c>
      <c r="AT179" s="154" t="s">
        <v>154</v>
      </c>
      <c r="AU179" s="154" t="s">
        <v>83</v>
      </c>
      <c r="AY179" s="18" t="s">
        <v>152</v>
      </c>
      <c r="BE179" s="155">
        <f t="shared" si="4"/>
        <v>0</v>
      </c>
      <c r="BF179" s="155">
        <f t="shared" si="5"/>
        <v>0</v>
      </c>
      <c r="BG179" s="155">
        <f t="shared" si="6"/>
        <v>0</v>
      </c>
      <c r="BH179" s="155">
        <f t="shared" si="7"/>
        <v>0</v>
      </c>
      <c r="BI179" s="155">
        <f t="shared" si="8"/>
        <v>0</v>
      </c>
      <c r="BJ179" s="18" t="s">
        <v>81</v>
      </c>
      <c r="BK179" s="155">
        <f t="shared" si="9"/>
        <v>0</v>
      </c>
      <c r="BL179" s="18" t="s">
        <v>252</v>
      </c>
      <c r="BM179" s="154" t="s">
        <v>907</v>
      </c>
    </row>
    <row r="180" spans="1:65" s="2" customFormat="1" ht="24.15" customHeight="1">
      <c r="A180" s="30"/>
      <c r="B180" s="142"/>
      <c r="C180" s="143" t="s">
        <v>294</v>
      </c>
      <c r="D180" s="143" t="s">
        <v>154</v>
      </c>
      <c r="E180" s="144" t="s">
        <v>847</v>
      </c>
      <c r="F180" s="145" t="s">
        <v>908</v>
      </c>
      <c r="G180" s="146" t="s">
        <v>297</v>
      </c>
      <c r="H180" s="147">
        <v>1</v>
      </c>
      <c r="I180" s="148"/>
      <c r="J180" s="148">
        <f t="shared" si="0"/>
        <v>0</v>
      </c>
      <c r="K180" s="149"/>
      <c r="L180" s="31"/>
      <c r="M180" s="150" t="s">
        <v>1</v>
      </c>
      <c r="N180" s="151" t="s">
        <v>38</v>
      </c>
      <c r="O180" s="152">
        <v>0</v>
      </c>
      <c r="P180" s="152">
        <f t="shared" si="1"/>
        <v>0</v>
      </c>
      <c r="Q180" s="152">
        <v>0</v>
      </c>
      <c r="R180" s="152">
        <f t="shared" si="2"/>
        <v>0</v>
      </c>
      <c r="S180" s="152">
        <v>0</v>
      </c>
      <c r="T180" s="153">
        <f t="shared" si="3"/>
        <v>0</v>
      </c>
      <c r="U180" s="30"/>
      <c r="V180" s="30"/>
      <c r="W180" s="30"/>
      <c r="X180" s="30"/>
      <c r="Y180" s="30"/>
      <c r="Z180" s="30"/>
      <c r="AA180" s="30"/>
      <c r="AB180" s="30"/>
      <c r="AC180" s="30"/>
      <c r="AD180" s="30"/>
      <c r="AE180" s="30"/>
      <c r="AR180" s="154" t="s">
        <v>252</v>
      </c>
      <c r="AT180" s="154" t="s">
        <v>154</v>
      </c>
      <c r="AU180" s="154" t="s">
        <v>83</v>
      </c>
      <c r="AY180" s="18" t="s">
        <v>152</v>
      </c>
      <c r="BE180" s="155">
        <f t="shared" si="4"/>
        <v>0</v>
      </c>
      <c r="BF180" s="155">
        <f t="shared" si="5"/>
        <v>0</v>
      </c>
      <c r="BG180" s="155">
        <f t="shared" si="6"/>
        <v>0</v>
      </c>
      <c r="BH180" s="155">
        <f t="shared" si="7"/>
        <v>0</v>
      </c>
      <c r="BI180" s="155">
        <f t="shared" si="8"/>
        <v>0</v>
      </c>
      <c r="BJ180" s="18" t="s">
        <v>81</v>
      </c>
      <c r="BK180" s="155">
        <f t="shared" si="9"/>
        <v>0</v>
      </c>
      <c r="BL180" s="18" t="s">
        <v>252</v>
      </c>
      <c r="BM180" s="154" t="s">
        <v>909</v>
      </c>
    </row>
    <row r="181" spans="1:65" s="2" customFormat="1" ht="37.799999999999997" customHeight="1">
      <c r="A181" s="30"/>
      <c r="B181" s="142"/>
      <c r="C181" s="143" t="s">
        <v>301</v>
      </c>
      <c r="D181" s="143" t="s">
        <v>154</v>
      </c>
      <c r="E181" s="144" t="s">
        <v>850</v>
      </c>
      <c r="F181" s="145" t="s">
        <v>910</v>
      </c>
      <c r="G181" s="146" t="s">
        <v>297</v>
      </c>
      <c r="H181" s="147">
        <v>1</v>
      </c>
      <c r="I181" s="148"/>
      <c r="J181" s="148">
        <f t="shared" si="0"/>
        <v>0</v>
      </c>
      <c r="K181" s="149"/>
      <c r="L181" s="31"/>
      <c r="M181" s="150" t="s">
        <v>1</v>
      </c>
      <c r="N181" s="151" t="s">
        <v>38</v>
      </c>
      <c r="O181" s="152">
        <v>0</v>
      </c>
      <c r="P181" s="152">
        <f t="shared" si="1"/>
        <v>0</v>
      </c>
      <c r="Q181" s="152">
        <v>0</v>
      </c>
      <c r="R181" s="152">
        <f t="shared" si="2"/>
        <v>0</v>
      </c>
      <c r="S181" s="152">
        <v>0</v>
      </c>
      <c r="T181" s="153">
        <f t="shared" si="3"/>
        <v>0</v>
      </c>
      <c r="U181" s="30"/>
      <c r="V181" s="30"/>
      <c r="W181" s="30"/>
      <c r="X181" s="30"/>
      <c r="Y181" s="30"/>
      <c r="Z181" s="30"/>
      <c r="AA181" s="30"/>
      <c r="AB181" s="30"/>
      <c r="AC181" s="30"/>
      <c r="AD181" s="30"/>
      <c r="AE181" s="30"/>
      <c r="AR181" s="154" t="s">
        <v>252</v>
      </c>
      <c r="AT181" s="154" t="s">
        <v>154</v>
      </c>
      <c r="AU181" s="154" t="s">
        <v>83</v>
      </c>
      <c r="AY181" s="18" t="s">
        <v>152</v>
      </c>
      <c r="BE181" s="155">
        <f t="shared" si="4"/>
        <v>0</v>
      </c>
      <c r="BF181" s="155">
        <f t="shared" si="5"/>
        <v>0</v>
      </c>
      <c r="BG181" s="155">
        <f t="shared" si="6"/>
        <v>0</v>
      </c>
      <c r="BH181" s="155">
        <f t="shared" si="7"/>
        <v>0</v>
      </c>
      <c r="BI181" s="155">
        <f t="shared" si="8"/>
        <v>0</v>
      </c>
      <c r="BJ181" s="18" t="s">
        <v>81</v>
      </c>
      <c r="BK181" s="155">
        <f t="shared" si="9"/>
        <v>0</v>
      </c>
      <c r="BL181" s="18" t="s">
        <v>252</v>
      </c>
      <c r="BM181" s="154" t="s">
        <v>911</v>
      </c>
    </row>
    <row r="182" spans="1:65" s="2" customFormat="1" ht="37.799999999999997" customHeight="1">
      <c r="A182" s="30"/>
      <c r="B182" s="142"/>
      <c r="C182" s="143" t="s">
        <v>305</v>
      </c>
      <c r="D182" s="143" t="s">
        <v>154</v>
      </c>
      <c r="E182" s="144" t="s">
        <v>912</v>
      </c>
      <c r="F182" s="145" t="s">
        <v>913</v>
      </c>
      <c r="G182" s="146" t="s">
        <v>297</v>
      </c>
      <c r="H182" s="147">
        <v>1</v>
      </c>
      <c r="I182" s="148"/>
      <c r="J182" s="148">
        <f t="shared" si="0"/>
        <v>0</v>
      </c>
      <c r="K182" s="149"/>
      <c r="L182" s="31"/>
      <c r="M182" s="150" t="s">
        <v>1</v>
      </c>
      <c r="N182" s="151" t="s">
        <v>38</v>
      </c>
      <c r="O182" s="152">
        <v>0</v>
      </c>
      <c r="P182" s="152">
        <f t="shared" si="1"/>
        <v>0</v>
      </c>
      <c r="Q182" s="152">
        <v>0</v>
      </c>
      <c r="R182" s="152">
        <f t="shared" si="2"/>
        <v>0</v>
      </c>
      <c r="S182" s="152">
        <v>0</v>
      </c>
      <c r="T182" s="153">
        <f t="shared" si="3"/>
        <v>0</v>
      </c>
      <c r="U182" s="30"/>
      <c r="V182" s="30"/>
      <c r="W182" s="30"/>
      <c r="X182" s="30"/>
      <c r="Y182" s="30"/>
      <c r="Z182" s="30"/>
      <c r="AA182" s="30"/>
      <c r="AB182" s="30"/>
      <c r="AC182" s="30"/>
      <c r="AD182" s="30"/>
      <c r="AE182" s="30"/>
      <c r="AR182" s="154" t="s">
        <v>252</v>
      </c>
      <c r="AT182" s="154" t="s">
        <v>154</v>
      </c>
      <c r="AU182" s="154" t="s">
        <v>83</v>
      </c>
      <c r="AY182" s="18" t="s">
        <v>152</v>
      </c>
      <c r="BE182" s="155">
        <f t="shared" si="4"/>
        <v>0</v>
      </c>
      <c r="BF182" s="155">
        <f t="shared" si="5"/>
        <v>0</v>
      </c>
      <c r="BG182" s="155">
        <f t="shared" si="6"/>
        <v>0</v>
      </c>
      <c r="BH182" s="155">
        <f t="shared" si="7"/>
        <v>0</v>
      </c>
      <c r="BI182" s="155">
        <f t="shared" si="8"/>
        <v>0</v>
      </c>
      <c r="BJ182" s="18" t="s">
        <v>81</v>
      </c>
      <c r="BK182" s="155">
        <f t="shared" si="9"/>
        <v>0</v>
      </c>
      <c r="BL182" s="18" t="s">
        <v>252</v>
      </c>
      <c r="BM182" s="154" t="s">
        <v>914</v>
      </c>
    </row>
    <row r="183" spans="1:65" s="2" customFormat="1" ht="24.15" customHeight="1">
      <c r="A183" s="30"/>
      <c r="B183" s="142"/>
      <c r="C183" s="143" t="s">
        <v>309</v>
      </c>
      <c r="D183" s="143" t="s">
        <v>154</v>
      </c>
      <c r="E183" s="144" t="s">
        <v>915</v>
      </c>
      <c r="F183" s="145" t="s">
        <v>916</v>
      </c>
      <c r="G183" s="146" t="s">
        <v>297</v>
      </c>
      <c r="H183" s="147">
        <v>1</v>
      </c>
      <c r="I183" s="148"/>
      <c r="J183" s="148">
        <f t="shared" si="0"/>
        <v>0</v>
      </c>
      <c r="K183" s="149"/>
      <c r="L183" s="31"/>
      <c r="M183" s="150" t="s">
        <v>1</v>
      </c>
      <c r="N183" s="151" t="s">
        <v>38</v>
      </c>
      <c r="O183" s="152">
        <v>0</v>
      </c>
      <c r="P183" s="152">
        <f t="shared" si="1"/>
        <v>0</v>
      </c>
      <c r="Q183" s="152">
        <v>0</v>
      </c>
      <c r="R183" s="152">
        <f t="shared" si="2"/>
        <v>0</v>
      </c>
      <c r="S183" s="152">
        <v>0</v>
      </c>
      <c r="T183" s="153">
        <f t="shared" si="3"/>
        <v>0</v>
      </c>
      <c r="U183" s="30"/>
      <c r="V183" s="30"/>
      <c r="W183" s="30"/>
      <c r="X183" s="30"/>
      <c r="Y183" s="30"/>
      <c r="Z183" s="30"/>
      <c r="AA183" s="30"/>
      <c r="AB183" s="30"/>
      <c r="AC183" s="30"/>
      <c r="AD183" s="30"/>
      <c r="AE183" s="30"/>
      <c r="AR183" s="154" t="s">
        <v>252</v>
      </c>
      <c r="AT183" s="154" t="s">
        <v>154</v>
      </c>
      <c r="AU183" s="154" t="s">
        <v>83</v>
      </c>
      <c r="AY183" s="18" t="s">
        <v>152</v>
      </c>
      <c r="BE183" s="155">
        <f t="shared" si="4"/>
        <v>0</v>
      </c>
      <c r="BF183" s="155">
        <f t="shared" si="5"/>
        <v>0</v>
      </c>
      <c r="BG183" s="155">
        <f t="shared" si="6"/>
        <v>0</v>
      </c>
      <c r="BH183" s="155">
        <f t="shared" si="7"/>
        <v>0</v>
      </c>
      <c r="BI183" s="155">
        <f t="shared" si="8"/>
        <v>0</v>
      </c>
      <c r="BJ183" s="18" t="s">
        <v>81</v>
      </c>
      <c r="BK183" s="155">
        <f t="shared" si="9"/>
        <v>0</v>
      </c>
      <c r="BL183" s="18" t="s">
        <v>252</v>
      </c>
      <c r="BM183" s="154" t="s">
        <v>917</v>
      </c>
    </row>
    <row r="184" spans="1:65" s="2" customFormat="1" ht="24.15" customHeight="1">
      <c r="A184" s="30"/>
      <c r="B184" s="142"/>
      <c r="C184" s="143" t="s">
        <v>314</v>
      </c>
      <c r="D184" s="143" t="s">
        <v>154</v>
      </c>
      <c r="E184" s="144" t="s">
        <v>918</v>
      </c>
      <c r="F184" s="145" t="s">
        <v>919</v>
      </c>
      <c r="G184" s="146" t="s">
        <v>297</v>
      </c>
      <c r="H184" s="147">
        <v>1</v>
      </c>
      <c r="I184" s="148"/>
      <c r="J184" s="148">
        <f t="shared" si="0"/>
        <v>0</v>
      </c>
      <c r="K184" s="149"/>
      <c r="L184" s="31"/>
      <c r="M184" s="150" t="s">
        <v>1</v>
      </c>
      <c r="N184" s="151" t="s">
        <v>38</v>
      </c>
      <c r="O184" s="152">
        <v>0</v>
      </c>
      <c r="P184" s="152">
        <f t="shared" si="1"/>
        <v>0</v>
      </c>
      <c r="Q184" s="152">
        <v>0</v>
      </c>
      <c r="R184" s="152">
        <f t="shared" si="2"/>
        <v>0</v>
      </c>
      <c r="S184" s="152">
        <v>0</v>
      </c>
      <c r="T184" s="153">
        <f t="shared" si="3"/>
        <v>0</v>
      </c>
      <c r="U184" s="30"/>
      <c r="V184" s="30"/>
      <c r="W184" s="30"/>
      <c r="X184" s="30"/>
      <c r="Y184" s="30"/>
      <c r="Z184" s="30"/>
      <c r="AA184" s="30"/>
      <c r="AB184" s="30"/>
      <c r="AC184" s="30"/>
      <c r="AD184" s="30"/>
      <c r="AE184" s="30"/>
      <c r="AR184" s="154" t="s">
        <v>252</v>
      </c>
      <c r="AT184" s="154" t="s">
        <v>154</v>
      </c>
      <c r="AU184" s="154" t="s">
        <v>83</v>
      </c>
      <c r="AY184" s="18" t="s">
        <v>152</v>
      </c>
      <c r="BE184" s="155">
        <f t="shared" si="4"/>
        <v>0</v>
      </c>
      <c r="BF184" s="155">
        <f t="shared" si="5"/>
        <v>0</v>
      </c>
      <c r="BG184" s="155">
        <f t="shared" si="6"/>
        <v>0</v>
      </c>
      <c r="BH184" s="155">
        <f t="shared" si="7"/>
        <v>0</v>
      </c>
      <c r="BI184" s="155">
        <f t="shared" si="8"/>
        <v>0</v>
      </c>
      <c r="BJ184" s="18" t="s">
        <v>81</v>
      </c>
      <c r="BK184" s="155">
        <f t="shared" si="9"/>
        <v>0</v>
      </c>
      <c r="BL184" s="18" t="s">
        <v>252</v>
      </c>
      <c r="BM184" s="154" t="s">
        <v>920</v>
      </c>
    </row>
    <row r="185" spans="1:65" s="2" customFormat="1" ht="24.15" customHeight="1">
      <c r="A185" s="30"/>
      <c r="B185" s="142"/>
      <c r="C185" s="143" t="s">
        <v>318</v>
      </c>
      <c r="D185" s="143" t="s">
        <v>154</v>
      </c>
      <c r="E185" s="144" t="s">
        <v>921</v>
      </c>
      <c r="F185" s="145" t="s">
        <v>922</v>
      </c>
      <c r="G185" s="146" t="s">
        <v>297</v>
      </c>
      <c r="H185" s="147">
        <v>1</v>
      </c>
      <c r="I185" s="148"/>
      <c r="J185" s="148">
        <f t="shared" si="0"/>
        <v>0</v>
      </c>
      <c r="K185" s="149"/>
      <c r="L185" s="31"/>
      <c r="M185" s="150" t="s">
        <v>1</v>
      </c>
      <c r="N185" s="151" t="s">
        <v>38</v>
      </c>
      <c r="O185" s="152">
        <v>0</v>
      </c>
      <c r="P185" s="152">
        <f t="shared" si="1"/>
        <v>0</v>
      </c>
      <c r="Q185" s="152">
        <v>0</v>
      </c>
      <c r="R185" s="152">
        <f t="shared" si="2"/>
        <v>0</v>
      </c>
      <c r="S185" s="152">
        <v>0</v>
      </c>
      <c r="T185" s="153">
        <f t="shared" si="3"/>
        <v>0</v>
      </c>
      <c r="U185" s="30"/>
      <c r="V185" s="30"/>
      <c r="W185" s="30"/>
      <c r="X185" s="30"/>
      <c r="Y185" s="30"/>
      <c r="Z185" s="30"/>
      <c r="AA185" s="30"/>
      <c r="AB185" s="30"/>
      <c r="AC185" s="30"/>
      <c r="AD185" s="30"/>
      <c r="AE185" s="30"/>
      <c r="AR185" s="154" t="s">
        <v>252</v>
      </c>
      <c r="AT185" s="154" t="s">
        <v>154</v>
      </c>
      <c r="AU185" s="154" t="s">
        <v>83</v>
      </c>
      <c r="AY185" s="18" t="s">
        <v>152</v>
      </c>
      <c r="BE185" s="155">
        <f t="shared" si="4"/>
        <v>0</v>
      </c>
      <c r="BF185" s="155">
        <f t="shared" si="5"/>
        <v>0</v>
      </c>
      <c r="BG185" s="155">
        <f t="shared" si="6"/>
        <v>0</v>
      </c>
      <c r="BH185" s="155">
        <f t="shared" si="7"/>
        <v>0</v>
      </c>
      <c r="BI185" s="155">
        <f t="shared" si="8"/>
        <v>0</v>
      </c>
      <c r="BJ185" s="18" t="s">
        <v>81</v>
      </c>
      <c r="BK185" s="155">
        <f t="shared" si="9"/>
        <v>0</v>
      </c>
      <c r="BL185" s="18" t="s">
        <v>252</v>
      </c>
      <c r="BM185" s="154" t="s">
        <v>923</v>
      </c>
    </row>
    <row r="186" spans="1:65" s="2" customFormat="1" ht="37.799999999999997" customHeight="1">
      <c r="A186" s="30"/>
      <c r="B186" s="142"/>
      <c r="C186" s="143" t="s">
        <v>322</v>
      </c>
      <c r="D186" s="143" t="s">
        <v>154</v>
      </c>
      <c r="E186" s="144" t="s">
        <v>924</v>
      </c>
      <c r="F186" s="145" t="s">
        <v>925</v>
      </c>
      <c r="G186" s="146" t="s">
        <v>297</v>
      </c>
      <c r="H186" s="147">
        <v>1</v>
      </c>
      <c r="I186" s="148"/>
      <c r="J186" s="148">
        <f t="shared" si="0"/>
        <v>0</v>
      </c>
      <c r="K186" s="149"/>
      <c r="L186" s="31"/>
      <c r="M186" s="150" t="s">
        <v>1</v>
      </c>
      <c r="N186" s="151" t="s">
        <v>38</v>
      </c>
      <c r="O186" s="152">
        <v>0</v>
      </c>
      <c r="P186" s="152">
        <f t="shared" si="1"/>
        <v>0</v>
      </c>
      <c r="Q186" s="152">
        <v>0</v>
      </c>
      <c r="R186" s="152">
        <f t="shared" si="2"/>
        <v>0</v>
      </c>
      <c r="S186" s="152">
        <v>0</v>
      </c>
      <c r="T186" s="153">
        <f t="shared" si="3"/>
        <v>0</v>
      </c>
      <c r="U186" s="30"/>
      <c r="V186" s="30"/>
      <c r="W186" s="30"/>
      <c r="X186" s="30"/>
      <c r="Y186" s="30"/>
      <c r="Z186" s="30"/>
      <c r="AA186" s="30"/>
      <c r="AB186" s="30"/>
      <c r="AC186" s="30"/>
      <c r="AD186" s="30"/>
      <c r="AE186" s="30"/>
      <c r="AR186" s="154" t="s">
        <v>252</v>
      </c>
      <c r="AT186" s="154" t="s">
        <v>154</v>
      </c>
      <c r="AU186" s="154" t="s">
        <v>83</v>
      </c>
      <c r="AY186" s="18" t="s">
        <v>152</v>
      </c>
      <c r="BE186" s="155">
        <f t="shared" si="4"/>
        <v>0</v>
      </c>
      <c r="BF186" s="155">
        <f t="shared" si="5"/>
        <v>0</v>
      </c>
      <c r="BG186" s="155">
        <f t="shared" si="6"/>
        <v>0</v>
      </c>
      <c r="BH186" s="155">
        <f t="shared" si="7"/>
        <v>0</v>
      </c>
      <c r="BI186" s="155">
        <f t="shared" si="8"/>
        <v>0</v>
      </c>
      <c r="BJ186" s="18" t="s">
        <v>81</v>
      </c>
      <c r="BK186" s="155">
        <f t="shared" si="9"/>
        <v>0</v>
      </c>
      <c r="BL186" s="18" t="s">
        <v>252</v>
      </c>
      <c r="BM186" s="154" t="s">
        <v>926</v>
      </c>
    </row>
    <row r="187" spans="1:65" s="2" customFormat="1" ht="37.799999999999997" customHeight="1">
      <c r="A187" s="30"/>
      <c r="B187" s="142"/>
      <c r="C187" s="143" t="s">
        <v>326</v>
      </c>
      <c r="D187" s="143" t="s">
        <v>154</v>
      </c>
      <c r="E187" s="144" t="s">
        <v>927</v>
      </c>
      <c r="F187" s="145" t="s">
        <v>928</v>
      </c>
      <c r="G187" s="146" t="s">
        <v>297</v>
      </c>
      <c r="H187" s="147">
        <v>1</v>
      </c>
      <c r="I187" s="148"/>
      <c r="J187" s="148">
        <f t="shared" si="0"/>
        <v>0</v>
      </c>
      <c r="K187" s="149"/>
      <c r="L187" s="31"/>
      <c r="M187" s="150" t="s">
        <v>1</v>
      </c>
      <c r="N187" s="151" t="s">
        <v>38</v>
      </c>
      <c r="O187" s="152">
        <v>0</v>
      </c>
      <c r="P187" s="152">
        <f t="shared" si="1"/>
        <v>0</v>
      </c>
      <c r="Q187" s="152">
        <v>0</v>
      </c>
      <c r="R187" s="152">
        <f t="shared" si="2"/>
        <v>0</v>
      </c>
      <c r="S187" s="152">
        <v>0</v>
      </c>
      <c r="T187" s="153">
        <f t="shared" si="3"/>
        <v>0</v>
      </c>
      <c r="U187" s="30"/>
      <c r="V187" s="30"/>
      <c r="W187" s="30"/>
      <c r="X187" s="30"/>
      <c r="Y187" s="30"/>
      <c r="Z187" s="30"/>
      <c r="AA187" s="30"/>
      <c r="AB187" s="30"/>
      <c r="AC187" s="30"/>
      <c r="AD187" s="30"/>
      <c r="AE187" s="30"/>
      <c r="AR187" s="154" t="s">
        <v>252</v>
      </c>
      <c r="AT187" s="154" t="s">
        <v>154</v>
      </c>
      <c r="AU187" s="154" t="s">
        <v>83</v>
      </c>
      <c r="AY187" s="18" t="s">
        <v>152</v>
      </c>
      <c r="BE187" s="155">
        <f t="shared" si="4"/>
        <v>0</v>
      </c>
      <c r="BF187" s="155">
        <f t="shared" si="5"/>
        <v>0</v>
      </c>
      <c r="BG187" s="155">
        <f t="shared" si="6"/>
        <v>0</v>
      </c>
      <c r="BH187" s="155">
        <f t="shared" si="7"/>
        <v>0</v>
      </c>
      <c r="BI187" s="155">
        <f t="shared" si="8"/>
        <v>0</v>
      </c>
      <c r="BJ187" s="18" t="s">
        <v>81</v>
      </c>
      <c r="BK187" s="155">
        <f t="shared" si="9"/>
        <v>0</v>
      </c>
      <c r="BL187" s="18" t="s">
        <v>252</v>
      </c>
      <c r="BM187" s="154" t="s">
        <v>929</v>
      </c>
    </row>
    <row r="188" spans="1:65" s="2" customFormat="1" ht="24.15" customHeight="1">
      <c r="A188" s="30"/>
      <c r="B188" s="142"/>
      <c r="C188" s="143" t="s">
        <v>330</v>
      </c>
      <c r="D188" s="143" t="s">
        <v>154</v>
      </c>
      <c r="E188" s="144" t="s">
        <v>930</v>
      </c>
      <c r="F188" s="145" t="s">
        <v>931</v>
      </c>
      <c r="G188" s="146" t="s">
        <v>297</v>
      </c>
      <c r="H188" s="147">
        <v>1</v>
      </c>
      <c r="I188" s="148"/>
      <c r="J188" s="148">
        <f t="shared" si="0"/>
        <v>0</v>
      </c>
      <c r="K188" s="149"/>
      <c r="L188" s="31"/>
      <c r="M188" s="150" t="s">
        <v>1</v>
      </c>
      <c r="N188" s="151" t="s">
        <v>38</v>
      </c>
      <c r="O188" s="152">
        <v>0</v>
      </c>
      <c r="P188" s="152">
        <f t="shared" si="1"/>
        <v>0</v>
      </c>
      <c r="Q188" s="152">
        <v>0</v>
      </c>
      <c r="R188" s="152">
        <f t="shared" si="2"/>
        <v>0</v>
      </c>
      <c r="S188" s="152">
        <v>0</v>
      </c>
      <c r="T188" s="153">
        <f t="shared" si="3"/>
        <v>0</v>
      </c>
      <c r="U188" s="30"/>
      <c r="V188" s="30"/>
      <c r="W188" s="30"/>
      <c r="X188" s="30"/>
      <c r="Y188" s="30"/>
      <c r="Z188" s="30"/>
      <c r="AA188" s="30"/>
      <c r="AB188" s="30"/>
      <c r="AC188" s="30"/>
      <c r="AD188" s="30"/>
      <c r="AE188" s="30"/>
      <c r="AR188" s="154" t="s">
        <v>252</v>
      </c>
      <c r="AT188" s="154" t="s">
        <v>154</v>
      </c>
      <c r="AU188" s="154" t="s">
        <v>83</v>
      </c>
      <c r="AY188" s="18" t="s">
        <v>152</v>
      </c>
      <c r="BE188" s="155">
        <f t="shared" si="4"/>
        <v>0</v>
      </c>
      <c r="BF188" s="155">
        <f t="shared" si="5"/>
        <v>0</v>
      </c>
      <c r="BG188" s="155">
        <f t="shared" si="6"/>
        <v>0</v>
      </c>
      <c r="BH188" s="155">
        <f t="shared" si="7"/>
        <v>0</v>
      </c>
      <c r="BI188" s="155">
        <f t="shared" si="8"/>
        <v>0</v>
      </c>
      <c r="BJ188" s="18" t="s">
        <v>81</v>
      </c>
      <c r="BK188" s="155">
        <f t="shared" si="9"/>
        <v>0</v>
      </c>
      <c r="BL188" s="18" t="s">
        <v>252</v>
      </c>
      <c r="BM188" s="154" t="s">
        <v>932</v>
      </c>
    </row>
    <row r="189" spans="1:65" s="2" customFormat="1" ht="24.15" customHeight="1">
      <c r="A189" s="30"/>
      <c r="B189" s="142"/>
      <c r="C189" s="143" t="s">
        <v>336</v>
      </c>
      <c r="D189" s="143" t="s">
        <v>154</v>
      </c>
      <c r="E189" s="144" t="s">
        <v>933</v>
      </c>
      <c r="F189" s="145" t="s">
        <v>934</v>
      </c>
      <c r="G189" s="146" t="s">
        <v>297</v>
      </c>
      <c r="H189" s="147">
        <v>4</v>
      </c>
      <c r="I189" s="148"/>
      <c r="J189" s="148">
        <f t="shared" si="0"/>
        <v>0</v>
      </c>
      <c r="K189" s="149"/>
      <c r="L189" s="31"/>
      <c r="M189" s="150" t="s">
        <v>1</v>
      </c>
      <c r="N189" s="151" t="s">
        <v>38</v>
      </c>
      <c r="O189" s="152">
        <v>0</v>
      </c>
      <c r="P189" s="152">
        <f t="shared" si="1"/>
        <v>0</v>
      </c>
      <c r="Q189" s="152">
        <v>0</v>
      </c>
      <c r="R189" s="152">
        <f t="shared" si="2"/>
        <v>0</v>
      </c>
      <c r="S189" s="152">
        <v>0</v>
      </c>
      <c r="T189" s="153">
        <f t="shared" si="3"/>
        <v>0</v>
      </c>
      <c r="U189" s="30"/>
      <c r="V189" s="30"/>
      <c r="W189" s="30"/>
      <c r="X189" s="30"/>
      <c r="Y189" s="30"/>
      <c r="Z189" s="30"/>
      <c r="AA189" s="30"/>
      <c r="AB189" s="30"/>
      <c r="AC189" s="30"/>
      <c r="AD189" s="30"/>
      <c r="AE189" s="30"/>
      <c r="AR189" s="154" t="s">
        <v>252</v>
      </c>
      <c r="AT189" s="154" t="s">
        <v>154</v>
      </c>
      <c r="AU189" s="154" t="s">
        <v>83</v>
      </c>
      <c r="AY189" s="18" t="s">
        <v>152</v>
      </c>
      <c r="BE189" s="155">
        <f t="shared" si="4"/>
        <v>0</v>
      </c>
      <c r="BF189" s="155">
        <f t="shared" si="5"/>
        <v>0</v>
      </c>
      <c r="BG189" s="155">
        <f t="shared" si="6"/>
        <v>0</v>
      </c>
      <c r="BH189" s="155">
        <f t="shared" si="7"/>
        <v>0</v>
      </c>
      <c r="BI189" s="155">
        <f t="shared" si="8"/>
        <v>0</v>
      </c>
      <c r="BJ189" s="18" t="s">
        <v>81</v>
      </c>
      <c r="BK189" s="155">
        <f t="shared" si="9"/>
        <v>0</v>
      </c>
      <c r="BL189" s="18" t="s">
        <v>252</v>
      </c>
      <c r="BM189" s="154" t="s">
        <v>935</v>
      </c>
    </row>
    <row r="190" spans="1:65" s="2" customFormat="1" ht="37.799999999999997" customHeight="1">
      <c r="A190" s="30"/>
      <c r="B190" s="142"/>
      <c r="C190" s="143" t="s">
        <v>344</v>
      </c>
      <c r="D190" s="143" t="s">
        <v>154</v>
      </c>
      <c r="E190" s="144" t="s">
        <v>936</v>
      </c>
      <c r="F190" s="145" t="s">
        <v>937</v>
      </c>
      <c r="G190" s="146" t="s">
        <v>289</v>
      </c>
      <c r="H190" s="147">
        <v>1</v>
      </c>
      <c r="I190" s="148"/>
      <c r="J190" s="148">
        <f t="shared" si="0"/>
        <v>0</v>
      </c>
      <c r="K190" s="149"/>
      <c r="L190" s="31"/>
      <c r="M190" s="150" t="s">
        <v>1</v>
      </c>
      <c r="N190" s="151" t="s">
        <v>38</v>
      </c>
      <c r="O190" s="152">
        <v>0</v>
      </c>
      <c r="P190" s="152">
        <f t="shared" si="1"/>
        <v>0</v>
      </c>
      <c r="Q190" s="152">
        <v>0</v>
      </c>
      <c r="R190" s="152">
        <f t="shared" si="2"/>
        <v>0</v>
      </c>
      <c r="S190" s="152">
        <v>0</v>
      </c>
      <c r="T190" s="153">
        <f t="shared" si="3"/>
        <v>0</v>
      </c>
      <c r="U190" s="30"/>
      <c r="V190" s="30"/>
      <c r="W190" s="30"/>
      <c r="X190" s="30"/>
      <c r="Y190" s="30"/>
      <c r="Z190" s="30"/>
      <c r="AA190" s="30"/>
      <c r="AB190" s="30"/>
      <c r="AC190" s="30"/>
      <c r="AD190" s="30"/>
      <c r="AE190" s="30"/>
      <c r="AR190" s="154" t="s">
        <v>252</v>
      </c>
      <c r="AT190" s="154" t="s">
        <v>154</v>
      </c>
      <c r="AU190" s="154" t="s">
        <v>83</v>
      </c>
      <c r="AY190" s="18" t="s">
        <v>152</v>
      </c>
      <c r="BE190" s="155">
        <f t="shared" si="4"/>
        <v>0</v>
      </c>
      <c r="BF190" s="155">
        <f t="shared" si="5"/>
        <v>0</v>
      </c>
      <c r="BG190" s="155">
        <f t="shared" si="6"/>
        <v>0</v>
      </c>
      <c r="BH190" s="155">
        <f t="shared" si="7"/>
        <v>0</v>
      </c>
      <c r="BI190" s="155">
        <f t="shared" si="8"/>
        <v>0</v>
      </c>
      <c r="BJ190" s="18" t="s">
        <v>81</v>
      </c>
      <c r="BK190" s="155">
        <f t="shared" si="9"/>
        <v>0</v>
      </c>
      <c r="BL190" s="18" t="s">
        <v>252</v>
      </c>
      <c r="BM190" s="154" t="s">
        <v>938</v>
      </c>
    </row>
    <row r="191" spans="1:65" s="2" customFormat="1" ht="24.15" customHeight="1">
      <c r="A191" s="30"/>
      <c r="B191" s="142"/>
      <c r="C191" s="143" t="s">
        <v>349</v>
      </c>
      <c r="D191" s="143" t="s">
        <v>154</v>
      </c>
      <c r="E191" s="144" t="s">
        <v>939</v>
      </c>
      <c r="F191" s="145" t="s">
        <v>940</v>
      </c>
      <c r="G191" s="146" t="s">
        <v>289</v>
      </c>
      <c r="H191" s="147">
        <v>1</v>
      </c>
      <c r="I191" s="148"/>
      <c r="J191" s="148">
        <f t="shared" si="0"/>
        <v>0</v>
      </c>
      <c r="K191" s="149"/>
      <c r="L191" s="31"/>
      <c r="M191" s="150" t="s">
        <v>1</v>
      </c>
      <c r="N191" s="151" t="s">
        <v>38</v>
      </c>
      <c r="O191" s="152">
        <v>0</v>
      </c>
      <c r="P191" s="152">
        <f t="shared" si="1"/>
        <v>0</v>
      </c>
      <c r="Q191" s="152">
        <v>0</v>
      </c>
      <c r="R191" s="152">
        <f t="shared" si="2"/>
        <v>0</v>
      </c>
      <c r="S191" s="152">
        <v>0</v>
      </c>
      <c r="T191" s="153">
        <f t="shared" si="3"/>
        <v>0</v>
      </c>
      <c r="U191" s="30"/>
      <c r="V191" s="30"/>
      <c r="W191" s="30"/>
      <c r="X191" s="30"/>
      <c r="Y191" s="30"/>
      <c r="Z191" s="30"/>
      <c r="AA191" s="30"/>
      <c r="AB191" s="30"/>
      <c r="AC191" s="30"/>
      <c r="AD191" s="30"/>
      <c r="AE191" s="30"/>
      <c r="AR191" s="154" t="s">
        <v>252</v>
      </c>
      <c r="AT191" s="154" t="s">
        <v>154</v>
      </c>
      <c r="AU191" s="154" t="s">
        <v>83</v>
      </c>
      <c r="AY191" s="18" t="s">
        <v>152</v>
      </c>
      <c r="BE191" s="155">
        <f t="shared" si="4"/>
        <v>0</v>
      </c>
      <c r="BF191" s="155">
        <f t="shared" si="5"/>
        <v>0</v>
      </c>
      <c r="BG191" s="155">
        <f t="shared" si="6"/>
        <v>0</v>
      </c>
      <c r="BH191" s="155">
        <f t="shared" si="7"/>
        <v>0</v>
      </c>
      <c r="BI191" s="155">
        <f t="shared" si="8"/>
        <v>0</v>
      </c>
      <c r="BJ191" s="18" t="s">
        <v>81</v>
      </c>
      <c r="BK191" s="155">
        <f t="shared" si="9"/>
        <v>0</v>
      </c>
      <c r="BL191" s="18" t="s">
        <v>252</v>
      </c>
      <c r="BM191" s="154" t="s">
        <v>941</v>
      </c>
    </row>
    <row r="192" spans="1:65" s="2" customFormat="1" ht="24.15" customHeight="1">
      <c r="A192" s="30"/>
      <c r="B192" s="142"/>
      <c r="C192" s="143" t="s">
        <v>355</v>
      </c>
      <c r="D192" s="143" t="s">
        <v>154</v>
      </c>
      <c r="E192" s="144" t="s">
        <v>942</v>
      </c>
      <c r="F192" s="145" t="s">
        <v>943</v>
      </c>
      <c r="G192" s="146" t="s">
        <v>289</v>
      </c>
      <c r="H192" s="147">
        <v>1</v>
      </c>
      <c r="I192" s="148"/>
      <c r="J192" s="148">
        <f t="shared" si="0"/>
        <v>0</v>
      </c>
      <c r="K192" s="149"/>
      <c r="L192" s="31"/>
      <c r="M192" s="150" t="s">
        <v>1</v>
      </c>
      <c r="N192" s="151" t="s">
        <v>38</v>
      </c>
      <c r="O192" s="152">
        <v>0</v>
      </c>
      <c r="P192" s="152">
        <f t="shared" si="1"/>
        <v>0</v>
      </c>
      <c r="Q192" s="152">
        <v>0</v>
      </c>
      <c r="R192" s="152">
        <f t="shared" si="2"/>
        <v>0</v>
      </c>
      <c r="S192" s="152">
        <v>0</v>
      </c>
      <c r="T192" s="153">
        <f t="shared" si="3"/>
        <v>0</v>
      </c>
      <c r="U192" s="30"/>
      <c r="V192" s="30"/>
      <c r="W192" s="30"/>
      <c r="X192" s="30"/>
      <c r="Y192" s="30"/>
      <c r="Z192" s="30"/>
      <c r="AA192" s="30"/>
      <c r="AB192" s="30"/>
      <c r="AC192" s="30"/>
      <c r="AD192" s="30"/>
      <c r="AE192" s="30"/>
      <c r="AR192" s="154" t="s">
        <v>252</v>
      </c>
      <c r="AT192" s="154" t="s">
        <v>154</v>
      </c>
      <c r="AU192" s="154" t="s">
        <v>83</v>
      </c>
      <c r="AY192" s="18" t="s">
        <v>152</v>
      </c>
      <c r="BE192" s="155">
        <f t="shared" si="4"/>
        <v>0</v>
      </c>
      <c r="BF192" s="155">
        <f t="shared" si="5"/>
        <v>0</v>
      </c>
      <c r="BG192" s="155">
        <f t="shared" si="6"/>
        <v>0</v>
      </c>
      <c r="BH192" s="155">
        <f t="shared" si="7"/>
        <v>0</v>
      </c>
      <c r="BI192" s="155">
        <f t="shared" si="8"/>
        <v>0</v>
      </c>
      <c r="BJ192" s="18" t="s">
        <v>81</v>
      </c>
      <c r="BK192" s="155">
        <f t="shared" si="9"/>
        <v>0</v>
      </c>
      <c r="BL192" s="18" t="s">
        <v>252</v>
      </c>
      <c r="BM192" s="154" t="s">
        <v>944</v>
      </c>
    </row>
    <row r="193" spans="1:65" s="2" customFormat="1" ht="14.4" customHeight="1">
      <c r="A193" s="30"/>
      <c r="B193" s="142"/>
      <c r="C193" s="143" t="s">
        <v>364</v>
      </c>
      <c r="D193" s="143" t="s">
        <v>154</v>
      </c>
      <c r="E193" s="144" t="s">
        <v>853</v>
      </c>
      <c r="F193" s="145" t="s">
        <v>945</v>
      </c>
      <c r="G193" s="146" t="s">
        <v>297</v>
      </c>
      <c r="H193" s="147">
        <v>1</v>
      </c>
      <c r="I193" s="148"/>
      <c r="J193" s="148">
        <f t="shared" si="0"/>
        <v>0</v>
      </c>
      <c r="K193" s="149"/>
      <c r="L193" s="31"/>
      <c r="M193" s="150" t="s">
        <v>1</v>
      </c>
      <c r="N193" s="151" t="s">
        <v>38</v>
      </c>
      <c r="O193" s="152">
        <v>0</v>
      </c>
      <c r="P193" s="152">
        <f t="shared" si="1"/>
        <v>0</v>
      </c>
      <c r="Q193" s="152">
        <v>0</v>
      </c>
      <c r="R193" s="152">
        <f t="shared" si="2"/>
        <v>0</v>
      </c>
      <c r="S193" s="152">
        <v>0</v>
      </c>
      <c r="T193" s="153">
        <f t="shared" si="3"/>
        <v>0</v>
      </c>
      <c r="U193" s="30"/>
      <c r="V193" s="30"/>
      <c r="W193" s="30"/>
      <c r="X193" s="30"/>
      <c r="Y193" s="30"/>
      <c r="Z193" s="30"/>
      <c r="AA193" s="30"/>
      <c r="AB193" s="30"/>
      <c r="AC193" s="30"/>
      <c r="AD193" s="30"/>
      <c r="AE193" s="30"/>
      <c r="AR193" s="154" t="s">
        <v>252</v>
      </c>
      <c r="AT193" s="154" t="s">
        <v>154</v>
      </c>
      <c r="AU193" s="154" t="s">
        <v>83</v>
      </c>
      <c r="AY193" s="18" t="s">
        <v>152</v>
      </c>
      <c r="BE193" s="155">
        <f t="shared" si="4"/>
        <v>0</v>
      </c>
      <c r="BF193" s="155">
        <f t="shared" si="5"/>
        <v>0</v>
      </c>
      <c r="BG193" s="155">
        <f t="shared" si="6"/>
        <v>0</v>
      </c>
      <c r="BH193" s="155">
        <f t="shared" si="7"/>
        <v>0</v>
      </c>
      <c r="BI193" s="155">
        <f t="shared" si="8"/>
        <v>0</v>
      </c>
      <c r="BJ193" s="18" t="s">
        <v>81</v>
      </c>
      <c r="BK193" s="155">
        <f t="shared" si="9"/>
        <v>0</v>
      </c>
      <c r="BL193" s="18" t="s">
        <v>252</v>
      </c>
      <c r="BM193" s="154" t="s">
        <v>946</v>
      </c>
    </row>
    <row r="194" spans="1:65" s="2" customFormat="1" ht="14.4" customHeight="1">
      <c r="A194" s="30"/>
      <c r="B194" s="142"/>
      <c r="C194" s="143" t="s">
        <v>371</v>
      </c>
      <c r="D194" s="143" t="s">
        <v>154</v>
      </c>
      <c r="E194" s="144" t="s">
        <v>856</v>
      </c>
      <c r="F194" s="145" t="s">
        <v>857</v>
      </c>
      <c r="G194" s="146" t="s">
        <v>297</v>
      </c>
      <c r="H194" s="147">
        <v>1</v>
      </c>
      <c r="I194" s="148"/>
      <c r="J194" s="148">
        <f t="shared" si="0"/>
        <v>0</v>
      </c>
      <c r="K194" s="149"/>
      <c r="L194" s="31"/>
      <c r="M194" s="150" t="s">
        <v>1</v>
      </c>
      <c r="N194" s="151" t="s">
        <v>38</v>
      </c>
      <c r="O194" s="152">
        <v>0</v>
      </c>
      <c r="P194" s="152">
        <f t="shared" si="1"/>
        <v>0</v>
      </c>
      <c r="Q194" s="152">
        <v>0</v>
      </c>
      <c r="R194" s="152">
        <f t="shared" si="2"/>
        <v>0</v>
      </c>
      <c r="S194" s="152">
        <v>0</v>
      </c>
      <c r="T194" s="153">
        <f t="shared" si="3"/>
        <v>0</v>
      </c>
      <c r="U194" s="30"/>
      <c r="V194" s="30"/>
      <c r="W194" s="30"/>
      <c r="X194" s="30"/>
      <c r="Y194" s="30"/>
      <c r="Z194" s="30"/>
      <c r="AA194" s="30"/>
      <c r="AB194" s="30"/>
      <c r="AC194" s="30"/>
      <c r="AD194" s="30"/>
      <c r="AE194" s="30"/>
      <c r="AR194" s="154" t="s">
        <v>252</v>
      </c>
      <c r="AT194" s="154" t="s">
        <v>154</v>
      </c>
      <c r="AU194" s="154" t="s">
        <v>83</v>
      </c>
      <c r="AY194" s="18" t="s">
        <v>152</v>
      </c>
      <c r="BE194" s="155">
        <f t="shared" si="4"/>
        <v>0</v>
      </c>
      <c r="BF194" s="155">
        <f t="shared" si="5"/>
        <v>0</v>
      </c>
      <c r="BG194" s="155">
        <f t="shared" si="6"/>
        <v>0</v>
      </c>
      <c r="BH194" s="155">
        <f t="shared" si="7"/>
        <v>0</v>
      </c>
      <c r="BI194" s="155">
        <f t="shared" si="8"/>
        <v>0</v>
      </c>
      <c r="BJ194" s="18" t="s">
        <v>81</v>
      </c>
      <c r="BK194" s="155">
        <f t="shared" si="9"/>
        <v>0</v>
      </c>
      <c r="BL194" s="18" t="s">
        <v>252</v>
      </c>
      <c r="BM194" s="154" t="s">
        <v>947</v>
      </c>
    </row>
    <row r="195" spans="1:65" s="12" customFormat="1" ht="25.95" customHeight="1">
      <c r="B195" s="130"/>
      <c r="D195" s="131" t="s">
        <v>72</v>
      </c>
      <c r="E195" s="132" t="s">
        <v>360</v>
      </c>
      <c r="F195" s="132" t="s">
        <v>361</v>
      </c>
      <c r="J195" s="133">
        <f>BK195</f>
        <v>0</v>
      </c>
      <c r="L195" s="130"/>
      <c r="M195" s="134"/>
      <c r="N195" s="135"/>
      <c r="O195" s="135"/>
      <c r="P195" s="136">
        <f>P196+P198+P200+P202</f>
        <v>0</v>
      </c>
      <c r="Q195" s="135"/>
      <c r="R195" s="136">
        <f>R196+R198+R200+R202</f>
        <v>0</v>
      </c>
      <c r="S195" s="135"/>
      <c r="T195" s="137">
        <f>T196+T198+T200+T202</f>
        <v>0</v>
      </c>
      <c r="AR195" s="131" t="s">
        <v>175</v>
      </c>
      <c r="AT195" s="138" t="s">
        <v>72</v>
      </c>
      <c r="AU195" s="138" t="s">
        <v>73</v>
      </c>
      <c r="AY195" s="131" t="s">
        <v>152</v>
      </c>
      <c r="BK195" s="139">
        <f>BK196+BK198+BK200+BK202</f>
        <v>0</v>
      </c>
    </row>
    <row r="196" spans="1:65" s="12" customFormat="1" ht="22.8" customHeight="1">
      <c r="B196" s="130"/>
      <c r="D196" s="131" t="s">
        <v>72</v>
      </c>
      <c r="E196" s="140" t="s">
        <v>362</v>
      </c>
      <c r="F196" s="140" t="s">
        <v>363</v>
      </c>
      <c r="J196" s="141">
        <f>BK196</f>
        <v>0</v>
      </c>
      <c r="L196" s="130"/>
      <c r="M196" s="134"/>
      <c r="N196" s="135"/>
      <c r="O196" s="135"/>
      <c r="P196" s="136">
        <f>P197</f>
        <v>0</v>
      </c>
      <c r="Q196" s="135"/>
      <c r="R196" s="136">
        <f>R197</f>
        <v>0</v>
      </c>
      <c r="S196" s="135"/>
      <c r="T196" s="137">
        <f>T197</f>
        <v>0</v>
      </c>
      <c r="AR196" s="131" t="s">
        <v>175</v>
      </c>
      <c r="AT196" s="138" t="s">
        <v>72</v>
      </c>
      <c r="AU196" s="138" t="s">
        <v>81</v>
      </c>
      <c r="AY196" s="131" t="s">
        <v>152</v>
      </c>
      <c r="BK196" s="139">
        <f>BK197</f>
        <v>0</v>
      </c>
    </row>
    <row r="197" spans="1:65" s="2" customFormat="1" ht="14.4" customHeight="1">
      <c r="A197" s="30"/>
      <c r="B197" s="142"/>
      <c r="C197" s="143" t="s">
        <v>377</v>
      </c>
      <c r="D197" s="143" t="s">
        <v>154</v>
      </c>
      <c r="E197" s="144" t="s">
        <v>365</v>
      </c>
      <c r="F197" s="145" t="s">
        <v>366</v>
      </c>
      <c r="G197" s="146" t="s">
        <v>297</v>
      </c>
      <c r="H197" s="147">
        <v>1</v>
      </c>
      <c r="I197" s="148"/>
      <c r="J197" s="148">
        <f>ROUND(I197*H197,2)</f>
        <v>0</v>
      </c>
      <c r="K197" s="149"/>
      <c r="L197" s="31"/>
      <c r="M197" s="150" t="s">
        <v>1</v>
      </c>
      <c r="N197" s="151" t="s">
        <v>38</v>
      </c>
      <c r="O197" s="152">
        <v>0</v>
      </c>
      <c r="P197" s="152">
        <f>O197*H197</f>
        <v>0</v>
      </c>
      <c r="Q197" s="152">
        <v>0</v>
      </c>
      <c r="R197" s="152">
        <f>Q197*H197</f>
        <v>0</v>
      </c>
      <c r="S197" s="152">
        <v>0</v>
      </c>
      <c r="T197" s="153">
        <f>S197*H197</f>
        <v>0</v>
      </c>
      <c r="U197" s="30"/>
      <c r="V197" s="30"/>
      <c r="W197" s="30"/>
      <c r="X197" s="30"/>
      <c r="Y197" s="30"/>
      <c r="Z197" s="30"/>
      <c r="AA197" s="30"/>
      <c r="AB197" s="30"/>
      <c r="AC197" s="30"/>
      <c r="AD197" s="30"/>
      <c r="AE197" s="30"/>
      <c r="AR197" s="154" t="s">
        <v>367</v>
      </c>
      <c r="AT197" s="154" t="s">
        <v>154</v>
      </c>
      <c r="AU197" s="154" t="s">
        <v>83</v>
      </c>
      <c r="AY197" s="18" t="s">
        <v>152</v>
      </c>
      <c r="BE197" s="155">
        <f>IF(N197="základní",J197,0)</f>
        <v>0</v>
      </c>
      <c r="BF197" s="155">
        <f>IF(N197="snížená",J197,0)</f>
        <v>0</v>
      </c>
      <c r="BG197" s="155">
        <f>IF(N197="zákl. přenesená",J197,0)</f>
        <v>0</v>
      </c>
      <c r="BH197" s="155">
        <f>IF(N197="sníž. přenesená",J197,0)</f>
        <v>0</v>
      </c>
      <c r="BI197" s="155">
        <f>IF(N197="nulová",J197,0)</f>
        <v>0</v>
      </c>
      <c r="BJ197" s="18" t="s">
        <v>81</v>
      </c>
      <c r="BK197" s="155">
        <f>ROUND(I197*H197,2)</f>
        <v>0</v>
      </c>
      <c r="BL197" s="18" t="s">
        <v>367</v>
      </c>
      <c r="BM197" s="154" t="s">
        <v>948</v>
      </c>
    </row>
    <row r="198" spans="1:65" s="12" customFormat="1" ht="22.8" customHeight="1">
      <c r="B198" s="130"/>
      <c r="D198" s="131" t="s">
        <v>72</v>
      </c>
      <c r="E198" s="140" t="s">
        <v>369</v>
      </c>
      <c r="F198" s="140" t="s">
        <v>370</v>
      </c>
      <c r="J198" s="141">
        <f>BK198</f>
        <v>0</v>
      </c>
      <c r="L198" s="130"/>
      <c r="M198" s="134"/>
      <c r="N198" s="135"/>
      <c r="O198" s="135"/>
      <c r="P198" s="136">
        <f>P199</f>
        <v>0</v>
      </c>
      <c r="Q198" s="135"/>
      <c r="R198" s="136">
        <f>R199</f>
        <v>0</v>
      </c>
      <c r="S198" s="135"/>
      <c r="T198" s="137">
        <f>T199</f>
        <v>0</v>
      </c>
      <c r="AR198" s="131" t="s">
        <v>175</v>
      </c>
      <c r="AT198" s="138" t="s">
        <v>72</v>
      </c>
      <c r="AU198" s="138" t="s">
        <v>81</v>
      </c>
      <c r="AY198" s="131" t="s">
        <v>152</v>
      </c>
      <c r="BK198" s="139">
        <f>BK199</f>
        <v>0</v>
      </c>
    </row>
    <row r="199" spans="1:65" s="2" customFormat="1" ht="14.4" customHeight="1">
      <c r="A199" s="30"/>
      <c r="B199" s="142"/>
      <c r="C199" s="143" t="s">
        <v>382</v>
      </c>
      <c r="D199" s="143" t="s">
        <v>154</v>
      </c>
      <c r="E199" s="144" t="s">
        <v>372</v>
      </c>
      <c r="F199" s="145" t="s">
        <v>370</v>
      </c>
      <c r="G199" s="146" t="s">
        <v>373</v>
      </c>
      <c r="H199" s="147"/>
      <c r="I199" s="148"/>
      <c r="J199" s="148">
        <f>ROUND(I199*H199,2)</f>
        <v>0</v>
      </c>
      <c r="K199" s="149"/>
      <c r="L199" s="31"/>
      <c r="M199" s="150" t="s">
        <v>1</v>
      </c>
      <c r="N199" s="151" t="s">
        <v>38</v>
      </c>
      <c r="O199" s="152">
        <v>0</v>
      </c>
      <c r="P199" s="152">
        <f>O199*H199</f>
        <v>0</v>
      </c>
      <c r="Q199" s="152">
        <v>0</v>
      </c>
      <c r="R199" s="152">
        <f>Q199*H199</f>
        <v>0</v>
      </c>
      <c r="S199" s="152">
        <v>0</v>
      </c>
      <c r="T199" s="153">
        <f>S199*H199</f>
        <v>0</v>
      </c>
      <c r="U199" s="30"/>
      <c r="V199" s="30"/>
      <c r="W199" s="30"/>
      <c r="X199" s="30"/>
      <c r="Y199" s="30"/>
      <c r="Z199" s="30"/>
      <c r="AA199" s="30"/>
      <c r="AB199" s="30"/>
      <c r="AC199" s="30"/>
      <c r="AD199" s="30"/>
      <c r="AE199" s="30"/>
      <c r="AR199" s="154" t="s">
        <v>367</v>
      </c>
      <c r="AT199" s="154" t="s">
        <v>154</v>
      </c>
      <c r="AU199" s="154" t="s">
        <v>83</v>
      </c>
      <c r="AY199" s="18" t="s">
        <v>152</v>
      </c>
      <c r="BE199" s="155">
        <f>IF(N199="základní",J199,0)</f>
        <v>0</v>
      </c>
      <c r="BF199" s="155">
        <f>IF(N199="snížená",J199,0)</f>
        <v>0</v>
      </c>
      <c r="BG199" s="155">
        <f>IF(N199="zákl. přenesená",J199,0)</f>
        <v>0</v>
      </c>
      <c r="BH199" s="155">
        <f>IF(N199="sníž. přenesená",J199,0)</f>
        <v>0</v>
      </c>
      <c r="BI199" s="155">
        <f>IF(N199="nulová",J199,0)</f>
        <v>0</v>
      </c>
      <c r="BJ199" s="18" t="s">
        <v>81</v>
      </c>
      <c r="BK199" s="155">
        <f>ROUND(I199*H199,2)</f>
        <v>0</v>
      </c>
      <c r="BL199" s="18" t="s">
        <v>367</v>
      </c>
      <c r="BM199" s="154" t="s">
        <v>949</v>
      </c>
    </row>
    <row r="200" spans="1:65" s="12" customFormat="1" ht="22.8" customHeight="1">
      <c r="B200" s="130"/>
      <c r="D200" s="131" t="s">
        <v>72</v>
      </c>
      <c r="E200" s="140" t="s">
        <v>375</v>
      </c>
      <c r="F200" s="140" t="s">
        <v>376</v>
      </c>
      <c r="J200" s="141">
        <f>BK200</f>
        <v>0</v>
      </c>
      <c r="L200" s="130"/>
      <c r="M200" s="134"/>
      <c r="N200" s="135"/>
      <c r="O200" s="135"/>
      <c r="P200" s="136">
        <f>P201</f>
        <v>0</v>
      </c>
      <c r="Q200" s="135"/>
      <c r="R200" s="136">
        <f>R201</f>
        <v>0</v>
      </c>
      <c r="S200" s="135"/>
      <c r="T200" s="137">
        <f>T201</f>
        <v>0</v>
      </c>
      <c r="AR200" s="131" t="s">
        <v>175</v>
      </c>
      <c r="AT200" s="138" t="s">
        <v>72</v>
      </c>
      <c r="AU200" s="138" t="s">
        <v>81</v>
      </c>
      <c r="AY200" s="131" t="s">
        <v>152</v>
      </c>
      <c r="BK200" s="139">
        <f>BK201</f>
        <v>0</v>
      </c>
    </row>
    <row r="201" spans="1:65" s="2" customFormat="1" ht="14.4" customHeight="1">
      <c r="A201" s="30"/>
      <c r="B201" s="142"/>
      <c r="C201" s="143" t="s">
        <v>599</v>
      </c>
      <c r="D201" s="143" t="s">
        <v>154</v>
      </c>
      <c r="E201" s="144" t="s">
        <v>378</v>
      </c>
      <c r="F201" s="145" t="s">
        <v>376</v>
      </c>
      <c r="G201" s="146" t="s">
        <v>373</v>
      </c>
      <c r="H201" s="147"/>
      <c r="I201" s="148"/>
      <c r="J201" s="148">
        <f>ROUND(I201*H201,2)</f>
        <v>0</v>
      </c>
      <c r="K201" s="149"/>
      <c r="L201" s="31"/>
      <c r="M201" s="150" t="s">
        <v>1</v>
      </c>
      <c r="N201" s="151" t="s">
        <v>38</v>
      </c>
      <c r="O201" s="152">
        <v>0</v>
      </c>
      <c r="P201" s="152">
        <f>O201*H201</f>
        <v>0</v>
      </c>
      <c r="Q201" s="152">
        <v>0</v>
      </c>
      <c r="R201" s="152">
        <f>Q201*H201</f>
        <v>0</v>
      </c>
      <c r="S201" s="152">
        <v>0</v>
      </c>
      <c r="T201" s="153">
        <f>S201*H201</f>
        <v>0</v>
      </c>
      <c r="U201" s="30"/>
      <c r="V201" s="30"/>
      <c r="W201" s="30"/>
      <c r="X201" s="30"/>
      <c r="Y201" s="30"/>
      <c r="Z201" s="30"/>
      <c r="AA201" s="30"/>
      <c r="AB201" s="30"/>
      <c r="AC201" s="30"/>
      <c r="AD201" s="30"/>
      <c r="AE201" s="30"/>
      <c r="AR201" s="154" t="s">
        <v>367</v>
      </c>
      <c r="AT201" s="154" t="s">
        <v>154</v>
      </c>
      <c r="AU201" s="154" t="s">
        <v>83</v>
      </c>
      <c r="AY201" s="18" t="s">
        <v>152</v>
      </c>
      <c r="BE201" s="155">
        <f>IF(N201="základní",J201,0)</f>
        <v>0</v>
      </c>
      <c r="BF201" s="155">
        <f>IF(N201="snížená",J201,0)</f>
        <v>0</v>
      </c>
      <c r="BG201" s="155">
        <f>IF(N201="zákl. přenesená",J201,0)</f>
        <v>0</v>
      </c>
      <c r="BH201" s="155">
        <f>IF(N201="sníž. přenesená",J201,0)</f>
        <v>0</v>
      </c>
      <c r="BI201" s="155">
        <f>IF(N201="nulová",J201,0)</f>
        <v>0</v>
      </c>
      <c r="BJ201" s="18" t="s">
        <v>81</v>
      </c>
      <c r="BK201" s="155">
        <f>ROUND(I201*H201,2)</f>
        <v>0</v>
      </c>
      <c r="BL201" s="18" t="s">
        <v>367</v>
      </c>
      <c r="BM201" s="154" t="s">
        <v>950</v>
      </c>
    </row>
    <row r="202" spans="1:65" s="12" customFormat="1" ht="22.8" customHeight="1">
      <c r="B202" s="130"/>
      <c r="D202" s="131" t="s">
        <v>72</v>
      </c>
      <c r="E202" s="140" t="s">
        <v>380</v>
      </c>
      <c r="F202" s="140" t="s">
        <v>381</v>
      </c>
      <c r="J202" s="141">
        <f>BK202</f>
        <v>0</v>
      </c>
      <c r="L202" s="130"/>
      <c r="M202" s="134"/>
      <c r="N202" s="135"/>
      <c r="O202" s="135"/>
      <c r="P202" s="136">
        <f>P203</f>
        <v>0</v>
      </c>
      <c r="Q202" s="135"/>
      <c r="R202" s="136">
        <f>R203</f>
        <v>0</v>
      </c>
      <c r="S202" s="135"/>
      <c r="T202" s="137">
        <f>T203</f>
        <v>0</v>
      </c>
      <c r="AR202" s="131" t="s">
        <v>175</v>
      </c>
      <c r="AT202" s="138" t="s">
        <v>72</v>
      </c>
      <c r="AU202" s="138" t="s">
        <v>81</v>
      </c>
      <c r="AY202" s="131" t="s">
        <v>152</v>
      </c>
      <c r="BK202" s="139">
        <f>BK203</f>
        <v>0</v>
      </c>
    </row>
    <row r="203" spans="1:65" s="2" customFormat="1" ht="14.4" customHeight="1">
      <c r="A203" s="30"/>
      <c r="B203" s="142"/>
      <c r="C203" s="143" t="s">
        <v>603</v>
      </c>
      <c r="D203" s="143" t="s">
        <v>154</v>
      </c>
      <c r="E203" s="144" t="s">
        <v>383</v>
      </c>
      <c r="F203" s="145" t="s">
        <v>384</v>
      </c>
      <c r="G203" s="146" t="s">
        <v>373</v>
      </c>
      <c r="H203" s="147"/>
      <c r="I203" s="148"/>
      <c r="J203" s="148">
        <f>ROUND(I203*H203,2)</f>
        <v>0</v>
      </c>
      <c r="K203" s="149"/>
      <c r="L203" s="31"/>
      <c r="M203" s="184" t="s">
        <v>1</v>
      </c>
      <c r="N203" s="185" t="s">
        <v>38</v>
      </c>
      <c r="O203" s="186">
        <v>0</v>
      </c>
      <c r="P203" s="186">
        <f>O203*H203</f>
        <v>0</v>
      </c>
      <c r="Q203" s="186">
        <v>0</v>
      </c>
      <c r="R203" s="186">
        <f>Q203*H203</f>
        <v>0</v>
      </c>
      <c r="S203" s="186">
        <v>0</v>
      </c>
      <c r="T203" s="187">
        <f>S203*H203</f>
        <v>0</v>
      </c>
      <c r="U203" s="30"/>
      <c r="V203" s="30"/>
      <c r="W203" s="30"/>
      <c r="X203" s="30"/>
      <c r="Y203" s="30"/>
      <c r="Z203" s="30"/>
      <c r="AA203" s="30"/>
      <c r="AB203" s="30"/>
      <c r="AC203" s="30"/>
      <c r="AD203" s="30"/>
      <c r="AE203" s="30"/>
      <c r="AR203" s="154" t="s">
        <v>367</v>
      </c>
      <c r="AT203" s="154" t="s">
        <v>154</v>
      </c>
      <c r="AU203" s="154" t="s">
        <v>83</v>
      </c>
      <c r="AY203" s="18" t="s">
        <v>152</v>
      </c>
      <c r="BE203" s="155">
        <f>IF(N203="základní",J203,0)</f>
        <v>0</v>
      </c>
      <c r="BF203" s="155">
        <f>IF(N203="snížená",J203,0)</f>
        <v>0</v>
      </c>
      <c r="BG203" s="155">
        <f>IF(N203="zákl. přenesená",J203,0)</f>
        <v>0</v>
      </c>
      <c r="BH203" s="155">
        <f>IF(N203="sníž. přenesená",J203,0)</f>
        <v>0</v>
      </c>
      <c r="BI203" s="155">
        <f>IF(N203="nulová",J203,0)</f>
        <v>0</v>
      </c>
      <c r="BJ203" s="18" t="s">
        <v>81</v>
      </c>
      <c r="BK203" s="155">
        <f>ROUND(I203*H203,2)</f>
        <v>0</v>
      </c>
      <c r="BL203" s="18" t="s">
        <v>367</v>
      </c>
      <c r="BM203" s="154" t="s">
        <v>951</v>
      </c>
    </row>
    <row r="204" spans="1:65" s="2" customFormat="1" ht="6.9" customHeight="1">
      <c r="A204" s="30"/>
      <c r="B204" s="45"/>
      <c r="C204" s="46"/>
      <c r="D204" s="46"/>
      <c r="E204" s="46"/>
      <c r="F204" s="46"/>
      <c r="G204" s="46"/>
      <c r="H204" s="46"/>
      <c r="I204" s="46"/>
      <c r="J204" s="46"/>
      <c r="K204" s="46"/>
      <c r="L204" s="31"/>
      <c r="M204" s="30"/>
      <c r="O204" s="30"/>
      <c r="P204" s="30"/>
      <c r="Q204" s="30"/>
      <c r="R204" s="30"/>
      <c r="S204" s="30"/>
      <c r="T204" s="30"/>
      <c r="U204" s="30"/>
      <c r="V204" s="30"/>
      <c r="W204" s="30"/>
      <c r="X204" s="30"/>
      <c r="Y204" s="30"/>
      <c r="Z204" s="30"/>
      <c r="AA204" s="30"/>
      <c r="AB204" s="30"/>
      <c r="AC204" s="30"/>
      <c r="AD204" s="30"/>
      <c r="AE204" s="30"/>
    </row>
  </sheetData>
  <autoFilter ref="C128:K203"/>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BM122"/>
  <sheetViews>
    <sheetView showGridLines="0" workbookViewId="0">
      <selection activeCell="I121" sqref="I121"/>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95</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952</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ROUND(J118,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ROUND((SUM(BE118:BE121)),  2)</f>
        <v>0</v>
      </c>
      <c r="G33" s="30"/>
      <c r="H33" s="30"/>
      <c r="I33" s="99">
        <v>0.21</v>
      </c>
      <c r="J33" s="98">
        <f>ROUND(((SUM(BE118:BE121))*I33),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ROUND((SUM(BF118:BF121)),  2)</f>
        <v>0</v>
      </c>
      <c r="G34" s="30"/>
      <c r="H34" s="30"/>
      <c r="I34" s="99">
        <v>0.15</v>
      </c>
      <c r="J34" s="98">
        <f>ROUND(((SUM(BF118:BF121))*I34),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ROUND((SUM(BG118:BG121)),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ROUND((SUM(BH118:BH121)),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ROUND((SUM(BI118:BI121)),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SO-05 - Skatepark</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J118</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J119</f>
        <v>0</v>
      </c>
      <c r="L97" s="111"/>
    </row>
    <row r="98" spans="1:31" s="10" customFormat="1" ht="19.95" customHeight="1">
      <c r="B98" s="115"/>
      <c r="D98" s="116" t="s">
        <v>127</v>
      </c>
      <c r="E98" s="117"/>
      <c r="F98" s="117"/>
      <c r="G98" s="117"/>
      <c r="H98" s="117"/>
      <c r="I98" s="117"/>
      <c r="J98" s="118">
        <f>J120</f>
        <v>0</v>
      </c>
      <c r="L98" s="115"/>
    </row>
    <row r="99" spans="1:31" s="2" customFormat="1" ht="21.75" customHeight="1">
      <c r="A99" s="30"/>
      <c r="B99" s="31"/>
      <c r="C99" s="30"/>
      <c r="D99" s="30"/>
      <c r="E99" s="30"/>
      <c r="F99" s="30"/>
      <c r="G99" s="30"/>
      <c r="H99" s="30"/>
      <c r="I99" s="30"/>
      <c r="J99" s="30"/>
      <c r="K99" s="30"/>
      <c r="L99" s="40"/>
      <c r="S99" s="30"/>
      <c r="T99" s="30"/>
      <c r="U99" s="30"/>
      <c r="V99" s="30"/>
      <c r="W99" s="30"/>
      <c r="X99" s="30"/>
      <c r="Y99" s="30"/>
      <c r="Z99" s="30"/>
      <c r="AA99" s="30"/>
      <c r="AB99" s="30"/>
      <c r="AC99" s="30"/>
      <c r="AD99" s="30"/>
      <c r="AE99" s="30"/>
    </row>
    <row r="100" spans="1:31" s="2" customFormat="1" ht="6.9" customHeight="1">
      <c r="A100" s="30"/>
      <c r="B100" s="45"/>
      <c r="C100" s="46"/>
      <c r="D100" s="46"/>
      <c r="E100" s="46"/>
      <c r="F100" s="46"/>
      <c r="G100" s="46"/>
      <c r="H100" s="46"/>
      <c r="I100" s="46"/>
      <c r="J100" s="46"/>
      <c r="K100" s="46"/>
      <c r="L100" s="40"/>
      <c r="S100" s="30"/>
      <c r="T100" s="30"/>
      <c r="U100" s="30"/>
      <c r="V100" s="30"/>
      <c r="W100" s="30"/>
      <c r="X100" s="30"/>
      <c r="Y100" s="30"/>
      <c r="Z100" s="30"/>
      <c r="AA100" s="30"/>
      <c r="AB100" s="30"/>
      <c r="AC100" s="30"/>
      <c r="AD100" s="30"/>
      <c r="AE100" s="30"/>
    </row>
    <row r="104" spans="1:31" s="2" customFormat="1" ht="6.9" customHeight="1">
      <c r="A104" s="30"/>
      <c r="B104" s="47"/>
      <c r="C104" s="48"/>
      <c r="D104" s="48"/>
      <c r="E104" s="48"/>
      <c r="F104" s="48"/>
      <c r="G104" s="48"/>
      <c r="H104" s="48"/>
      <c r="I104" s="48"/>
      <c r="J104" s="48"/>
      <c r="K104" s="48"/>
      <c r="L104" s="40"/>
      <c r="S104" s="30"/>
      <c r="T104" s="30"/>
      <c r="U104" s="30"/>
      <c r="V104" s="30"/>
      <c r="W104" s="30"/>
      <c r="X104" s="30"/>
      <c r="Y104" s="30"/>
      <c r="Z104" s="30"/>
      <c r="AA104" s="30"/>
      <c r="AB104" s="30"/>
      <c r="AC104" s="30"/>
      <c r="AD104" s="30"/>
      <c r="AE104" s="30"/>
    </row>
    <row r="105" spans="1:31" s="2" customFormat="1" ht="24.9" customHeight="1">
      <c r="A105" s="30"/>
      <c r="B105" s="31"/>
      <c r="C105" s="22" t="s">
        <v>137</v>
      </c>
      <c r="D105" s="30"/>
      <c r="E105" s="30"/>
      <c r="F105" s="30"/>
      <c r="G105" s="30"/>
      <c r="H105" s="30"/>
      <c r="I105" s="30"/>
      <c r="J105" s="30"/>
      <c r="K105" s="30"/>
      <c r="L105" s="40"/>
      <c r="S105" s="30"/>
      <c r="T105" s="30"/>
      <c r="U105" s="30"/>
      <c r="V105" s="30"/>
      <c r="W105" s="30"/>
      <c r="X105" s="30"/>
      <c r="Y105" s="30"/>
      <c r="Z105" s="30"/>
      <c r="AA105" s="30"/>
      <c r="AB105" s="30"/>
      <c r="AC105" s="30"/>
      <c r="AD105" s="30"/>
      <c r="AE105" s="30"/>
    </row>
    <row r="106" spans="1:31" s="2" customFormat="1" ht="6.9" customHeight="1">
      <c r="A106" s="30"/>
      <c r="B106" s="31"/>
      <c r="C106" s="30"/>
      <c r="D106" s="30"/>
      <c r="E106" s="30"/>
      <c r="F106" s="30"/>
      <c r="G106" s="30"/>
      <c r="H106" s="30"/>
      <c r="I106" s="30"/>
      <c r="J106" s="30"/>
      <c r="K106" s="30"/>
      <c r="L106" s="40"/>
      <c r="S106" s="30"/>
      <c r="T106" s="30"/>
      <c r="U106" s="30"/>
      <c r="V106" s="30"/>
      <c r="W106" s="30"/>
      <c r="X106" s="30"/>
      <c r="Y106" s="30"/>
      <c r="Z106" s="30"/>
      <c r="AA106" s="30"/>
      <c r="AB106" s="30"/>
      <c r="AC106" s="30"/>
      <c r="AD106" s="30"/>
      <c r="AE106" s="30"/>
    </row>
    <row r="107" spans="1:31" s="2" customFormat="1" ht="12" customHeight="1">
      <c r="A107" s="30"/>
      <c r="B107" s="31"/>
      <c r="C107" s="27" t="s">
        <v>14</v>
      </c>
      <c r="D107" s="30"/>
      <c r="E107" s="30"/>
      <c r="F107" s="30"/>
      <c r="G107" s="30"/>
      <c r="H107" s="30"/>
      <c r="I107" s="30"/>
      <c r="J107" s="30"/>
      <c r="K107" s="30"/>
      <c r="L107" s="40"/>
      <c r="S107" s="30"/>
      <c r="T107" s="30"/>
      <c r="U107" s="30"/>
      <c r="V107" s="30"/>
      <c r="W107" s="30"/>
      <c r="X107" s="30"/>
      <c r="Y107" s="30"/>
      <c r="Z107" s="30"/>
      <c r="AA107" s="30"/>
      <c r="AB107" s="30"/>
      <c r="AC107" s="30"/>
      <c r="AD107" s="30"/>
      <c r="AE107" s="30"/>
    </row>
    <row r="108" spans="1:31" s="2" customFormat="1" ht="16.5" customHeight="1">
      <c r="A108" s="30"/>
      <c r="B108" s="31"/>
      <c r="C108" s="30"/>
      <c r="D108" s="30"/>
      <c r="E108" s="545" t="str">
        <f>E7</f>
        <v>III. etapa revitalizace Letního cvičiště Louny</v>
      </c>
      <c r="F108" s="546"/>
      <c r="G108" s="546"/>
      <c r="H108" s="546"/>
      <c r="I108" s="30"/>
      <c r="J108" s="30"/>
      <c r="K108" s="30"/>
      <c r="L108" s="40"/>
      <c r="S108" s="30"/>
      <c r="T108" s="30"/>
      <c r="U108" s="30"/>
      <c r="V108" s="30"/>
      <c r="W108" s="30"/>
      <c r="X108" s="30"/>
      <c r="Y108" s="30"/>
      <c r="Z108" s="30"/>
      <c r="AA108" s="30"/>
      <c r="AB108" s="30"/>
      <c r="AC108" s="30"/>
      <c r="AD108" s="30"/>
      <c r="AE108" s="30"/>
    </row>
    <row r="109" spans="1:31" s="2" customFormat="1" ht="12" customHeight="1">
      <c r="A109" s="30"/>
      <c r="B109" s="31"/>
      <c r="C109" s="27" t="s">
        <v>118</v>
      </c>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6.5" customHeight="1">
      <c r="A110" s="30"/>
      <c r="B110" s="31"/>
      <c r="C110" s="30"/>
      <c r="D110" s="30"/>
      <c r="E110" s="537" t="str">
        <f>E9</f>
        <v>SO-05 - Skatepark</v>
      </c>
      <c r="F110" s="544"/>
      <c r="G110" s="544"/>
      <c r="H110" s="544"/>
      <c r="I110" s="30"/>
      <c r="J110" s="30"/>
      <c r="K110" s="30"/>
      <c r="L110" s="40"/>
      <c r="S110" s="30"/>
      <c r="T110" s="30"/>
      <c r="U110" s="30"/>
      <c r="V110" s="30"/>
      <c r="W110" s="30"/>
      <c r="X110" s="30"/>
      <c r="Y110" s="30"/>
      <c r="Z110" s="30"/>
      <c r="AA110" s="30"/>
      <c r="AB110" s="30"/>
      <c r="AC110" s="30"/>
      <c r="AD110" s="30"/>
      <c r="AE110" s="30"/>
    </row>
    <row r="111" spans="1:31" s="2" customFormat="1" ht="6.9" customHeight="1">
      <c r="A111" s="30"/>
      <c r="B111" s="31"/>
      <c r="C111" s="30"/>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7" t="s">
        <v>18</v>
      </c>
      <c r="D112" s="30"/>
      <c r="E112" s="30"/>
      <c r="F112" s="25" t="str">
        <f>F12</f>
        <v>Louny</v>
      </c>
      <c r="G112" s="30"/>
      <c r="H112" s="30"/>
      <c r="I112" s="27" t="s">
        <v>20</v>
      </c>
      <c r="J112" s="53">
        <f>IF(J12="","",J12)</f>
        <v>44179</v>
      </c>
      <c r="K112" s="30"/>
      <c r="L112" s="40"/>
      <c r="S112" s="30"/>
      <c r="T112" s="30"/>
      <c r="U112" s="30"/>
      <c r="V112" s="30"/>
      <c r="W112" s="30"/>
      <c r="X112" s="30"/>
      <c r="Y112" s="30"/>
      <c r="Z112" s="30"/>
      <c r="AA112" s="30"/>
      <c r="AB112" s="30"/>
      <c r="AC112" s="30"/>
      <c r="AD112" s="30"/>
      <c r="AE112" s="30"/>
    </row>
    <row r="113" spans="1:65" s="2" customFormat="1" ht="6.9" customHeight="1">
      <c r="A113" s="30"/>
      <c r="B113" s="31"/>
      <c r="C113" s="30"/>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65" s="2" customFormat="1" ht="25.65" customHeight="1">
      <c r="A114" s="30"/>
      <c r="B114" s="31"/>
      <c r="C114" s="27" t="s">
        <v>21</v>
      </c>
      <c r="D114" s="30"/>
      <c r="E114" s="30"/>
      <c r="F114" s="25" t="str">
        <f>E15</f>
        <v>Město Louny</v>
      </c>
      <c r="G114" s="30"/>
      <c r="H114" s="30"/>
      <c r="I114" s="27" t="s">
        <v>27</v>
      </c>
      <c r="J114" s="28" t="str">
        <f>E21</f>
        <v>Sportovní projekty s.r.o.</v>
      </c>
      <c r="K114" s="30"/>
      <c r="L114" s="40"/>
      <c r="S114" s="30"/>
      <c r="T114" s="30"/>
      <c r="U114" s="30"/>
      <c r="V114" s="30"/>
      <c r="W114" s="30"/>
      <c r="X114" s="30"/>
      <c r="Y114" s="30"/>
      <c r="Z114" s="30"/>
      <c r="AA114" s="30"/>
      <c r="AB114" s="30"/>
      <c r="AC114" s="30"/>
      <c r="AD114" s="30"/>
      <c r="AE114" s="30"/>
    </row>
    <row r="115" spans="1:65" s="2" customFormat="1" ht="15.15" customHeight="1">
      <c r="A115" s="30"/>
      <c r="B115" s="31"/>
      <c r="C115" s="27" t="s">
        <v>25</v>
      </c>
      <c r="D115" s="30"/>
      <c r="E115" s="30"/>
      <c r="F115" s="25" t="str">
        <f>IF(E18="","",E18)</f>
        <v xml:space="preserve"> </v>
      </c>
      <c r="G115" s="30"/>
      <c r="H115" s="30"/>
      <c r="I115" s="27" t="s">
        <v>30</v>
      </c>
      <c r="J115" s="28" t="str">
        <f>E24</f>
        <v>F.Pecka</v>
      </c>
      <c r="K115" s="30"/>
      <c r="L115" s="40"/>
      <c r="S115" s="30"/>
      <c r="T115" s="30"/>
      <c r="U115" s="30"/>
      <c r="V115" s="30"/>
      <c r="W115" s="30"/>
      <c r="X115" s="30"/>
      <c r="Y115" s="30"/>
      <c r="Z115" s="30"/>
      <c r="AA115" s="30"/>
      <c r="AB115" s="30"/>
      <c r="AC115" s="30"/>
      <c r="AD115" s="30"/>
      <c r="AE115" s="30"/>
    </row>
    <row r="116" spans="1:65" s="2" customFormat="1" ht="10.3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11" customFormat="1" ht="29.25" customHeight="1">
      <c r="A117" s="119"/>
      <c r="B117" s="120"/>
      <c r="C117" s="121" t="s">
        <v>138</v>
      </c>
      <c r="D117" s="122" t="s">
        <v>58</v>
      </c>
      <c r="E117" s="122" t="s">
        <v>54</v>
      </c>
      <c r="F117" s="122" t="s">
        <v>55</v>
      </c>
      <c r="G117" s="122" t="s">
        <v>139</v>
      </c>
      <c r="H117" s="122" t="s">
        <v>140</v>
      </c>
      <c r="I117" s="122" t="s">
        <v>141</v>
      </c>
      <c r="J117" s="123" t="s">
        <v>122</v>
      </c>
      <c r="K117" s="124" t="s">
        <v>142</v>
      </c>
      <c r="L117" s="125"/>
      <c r="M117" s="60" t="s">
        <v>1</v>
      </c>
      <c r="N117" s="61" t="s">
        <v>37</v>
      </c>
      <c r="O117" s="61" t="s">
        <v>143</v>
      </c>
      <c r="P117" s="61" t="s">
        <v>144</v>
      </c>
      <c r="Q117" s="61" t="s">
        <v>145</v>
      </c>
      <c r="R117" s="61" t="s">
        <v>146</v>
      </c>
      <c r="S117" s="61" t="s">
        <v>147</v>
      </c>
      <c r="T117" s="62" t="s">
        <v>148</v>
      </c>
      <c r="U117" s="119"/>
      <c r="V117" s="119"/>
      <c r="W117" s="119"/>
      <c r="X117" s="119"/>
      <c r="Y117" s="119"/>
      <c r="Z117" s="119"/>
      <c r="AA117" s="119"/>
      <c r="AB117" s="119"/>
      <c r="AC117" s="119"/>
      <c r="AD117" s="119"/>
      <c r="AE117" s="119"/>
    </row>
    <row r="118" spans="1:65" s="2" customFormat="1" ht="22.8" customHeight="1">
      <c r="A118" s="30"/>
      <c r="B118" s="31"/>
      <c r="C118" s="67" t="s">
        <v>149</v>
      </c>
      <c r="D118" s="30"/>
      <c r="E118" s="30"/>
      <c r="F118" s="30"/>
      <c r="G118" s="30"/>
      <c r="H118" s="30"/>
      <c r="I118" s="30"/>
      <c r="J118" s="126">
        <f>BK118</f>
        <v>0</v>
      </c>
      <c r="K118" s="30"/>
      <c r="L118" s="31"/>
      <c r="M118" s="63"/>
      <c r="N118" s="54"/>
      <c r="O118" s="64"/>
      <c r="P118" s="127">
        <f>P119</f>
        <v>0</v>
      </c>
      <c r="Q118" s="64"/>
      <c r="R118" s="127">
        <f>R119</f>
        <v>0</v>
      </c>
      <c r="S118" s="64"/>
      <c r="T118" s="128">
        <f>T119</f>
        <v>0</v>
      </c>
      <c r="U118" s="30"/>
      <c r="V118" s="30"/>
      <c r="W118" s="30"/>
      <c r="X118" s="30"/>
      <c r="Y118" s="30"/>
      <c r="Z118" s="30"/>
      <c r="AA118" s="30"/>
      <c r="AB118" s="30"/>
      <c r="AC118" s="30"/>
      <c r="AD118" s="30"/>
      <c r="AE118" s="30"/>
      <c r="AT118" s="18" t="s">
        <v>72</v>
      </c>
      <c r="AU118" s="18" t="s">
        <v>124</v>
      </c>
      <c r="BK118" s="129">
        <f>BK119</f>
        <v>0</v>
      </c>
    </row>
    <row r="119" spans="1:65" s="12" customFormat="1" ht="25.95" customHeight="1">
      <c r="B119" s="130"/>
      <c r="D119" s="131" t="s">
        <v>72</v>
      </c>
      <c r="E119" s="132" t="s">
        <v>150</v>
      </c>
      <c r="F119" s="132" t="s">
        <v>151</v>
      </c>
      <c r="J119" s="133">
        <f>BK119</f>
        <v>0</v>
      </c>
      <c r="L119" s="130"/>
      <c r="M119" s="134"/>
      <c r="N119" s="135"/>
      <c r="O119" s="135"/>
      <c r="P119" s="136">
        <f>P120</f>
        <v>0</v>
      </c>
      <c r="Q119" s="135"/>
      <c r="R119" s="136">
        <f>R120</f>
        <v>0</v>
      </c>
      <c r="S119" s="135"/>
      <c r="T119" s="137">
        <f>T120</f>
        <v>0</v>
      </c>
      <c r="AR119" s="131" t="s">
        <v>81</v>
      </c>
      <c r="AT119" s="138" t="s">
        <v>72</v>
      </c>
      <c r="AU119" s="138" t="s">
        <v>73</v>
      </c>
      <c r="AY119" s="131" t="s">
        <v>152</v>
      </c>
      <c r="BK119" s="139">
        <f>BK120</f>
        <v>0</v>
      </c>
    </row>
    <row r="120" spans="1:65" s="12" customFormat="1" ht="22.8" customHeight="1">
      <c r="B120" s="130"/>
      <c r="D120" s="131" t="s">
        <v>72</v>
      </c>
      <c r="E120" s="140" t="s">
        <v>219</v>
      </c>
      <c r="F120" s="140" t="s">
        <v>220</v>
      </c>
      <c r="J120" s="141">
        <f>BK120</f>
        <v>0</v>
      </c>
      <c r="L120" s="130"/>
      <c r="M120" s="134"/>
      <c r="N120" s="135"/>
      <c r="O120" s="135"/>
      <c r="P120" s="136">
        <f>P121</f>
        <v>0</v>
      </c>
      <c r="Q120" s="135"/>
      <c r="R120" s="136">
        <f>R121</f>
        <v>0</v>
      </c>
      <c r="S120" s="135"/>
      <c r="T120" s="137">
        <f>T121</f>
        <v>0</v>
      </c>
      <c r="AR120" s="131" t="s">
        <v>81</v>
      </c>
      <c r="AT120" s="138" t="s">
        <v>72</v>
      </c>
      <c r="AU120" s="138" t="s">
        <v>81</v>
      </c>
      <c r="AY120" s="131" t="s">
        <v>152</v>
      </c>
      <c r="BK120" s="139">
        <f>BK121</f>
        <v>0</v>
      </c>
    </row>
    <row r="121" spans="1:65" s="2" customFormat="1" ht="14.4" customHeight="1">
      <c r="A121" s="30"/>
      <c r="B121" s="142"/>
      <c r="C121" s="143" t="s">
        <v>81</v>
      </c>
      <c r="D121" s="143" t="s">
        <v>154</v>
      </c>
      <c r="E121" s="144" t="s">
        <v>953</v>
      </c>
      <c r="F121" s="145" t="s">
        <v>954</v>
      </c>
      <c r="G121" s="146" t="s">
        <v>297</v>
      </c>
      <c r="H121" s="147">
        <v>1</v>
      </c>
      <c r="I121" s="148"/>
      <c r="J121" s="148">
        <f>ROUND(I121*H121,2)</f>
        <v>0</v>
      </c>
      <c r="K121" s="149"/>
      <c r="L121" s="31"/>
      <c r="M121" s="184" t="s">
        <v>1</v>
      </c>
      <c r="N121" s="185" t="s">
        <v>38</v>
      </c>
      <c r="O121" s="186">
        <v>0</v>
      </c>
      <c r="P121" s="186">
        <f>O121*H121</f>
        <v>0</v>
      </c>
      <c r="Q121" s="186">
        <v>0</v>
      </c>
      <c r="R121" s="186">
        <f>Q121*H121</f>
        <v>0</v>
      </c>
      <c r="S121" s="186">
        <v>0</v>
      </c>
      <c r="T121" s="187">
        <f>S121*H121</f>
        <v>0</v>
      </c>
      <c r="U121" s="30"/>
      <c r="V121" s="30"/>
      <c r="W121" s="30"/>
      <c r="X121" s="30"/>
      <c r="Y121" s="30"/>
      <c r="Z121" s="30"/>
      <c r="AA121" s="30"/>
      <c r="AB121" s="30"/>
      <c r="AC121" s="30"/>
      <c r="AD121" s="30"/>
      <c r="AE121" s="30"/>
      <c r="AR121" s="154" t="s">
        <v>158</v>
      </c>
      <c r="AT121" s="154" t="s">
        <v>154</v>
      </c>
      <c r="AU121" s="154" t="s">
        <v>83</v>
      </c>
      <c r="AY121" s="18" t="s">
        <v>152</v>
      </c>
      <c r="BE121" s="155">
        <f>IF(N121="základní",J121,0)</f>
        <v>0</v>
      </c>
      <c r="BF121" s="155">
        <f>IF(N121="snížená",J121,0)</f>
        <v>0</v>
      </c>
      <c r="BG121" s="155">
        <f>IF(N121="zákl. přenesená",J121,0)</f>
        <v>0</v>
      </c>
      <c r="BH121" s="155">
        <f>IF(N121="sníž. přenesená",J121,0)</f>
        <v>0</v>
      </c>
      <c r="BI121" s="155">
        <f>IF(N121="nulová",J121,0)</f>
        <v>0</v>
      </c>
      <c r="BJ121" s="18" t="s">
        <v>81</v>
      </c>
      <c r="BK121" s="155">
        <f>ROUND(I121*H121,2)</f>
        <v>0</v>
      </c>
      <c r="BL121" s="18" t="s">
        <v>158</v>
      </c>
      <c r="BM121" s="154" t="s">
        <v>955</v>
      </c>
    </row>
    <row r="122" spans="1:65" s="2" customFormat="1" ht="6.9" customHeight="1">
      <c r="A122" s="30"/>
      <c r="B122" s="45"/>
      <c r="C122" s="46"/>
      <c r="D122" s="46"/>
      <c r="E122" s="46"/>
      <c r="F122" s="46"/>
      <c r="G122" s="46"/>
      <c r="H122" s="46"/>
      <c r="I122" s="46"/>
      <c r="J122" s="46"/>
      <c r="K122" s="46"/>
      <c r="L122" s="31"/>
      <c r="M122" s="30"/>
      <c r="O122" s="30"/>
      <c r="P122" s="30"/>
      <c r="Q122" s="30"/>
      <c r="R122" s="30"/>
      <c r="S122" s="30"/>
      <c r="T122" s="30"/>
      <c r="U122" s="30"/>
      <c r="V122" s="30"/>
      <c r="W122" s="30"/>
      <c r="X122" s="30"/>
      <c r="Y122" s="30"/>
      <c r="Z122" s="30"/>
      <c r="AA122" s="30"/>
      <c r="AB122" s="30"/>
      <c r="AC122" s="30"/>
      <c r="AD122" s="30"/>
      <c r="AE122" s="30"/>
    </row>
  </sheetData>
  <autoFilter ref="C117:K121"/>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dimension ref="A1:P140"/>
  <sheetViews>
    <sheetView workbookViewId="0">
      <selection activeCell="E5" sqref="E5"/>
    </sheetView>
  </sheetViews>
  <sheetFormatPr defaultRowHeight="13.2"/>
  <cols>
    <col min="1" max="1" width="7.7109375" style="256" customWidth="1"/>
    <col min="2" max="2" width="7.7109375" style="257" customWidth="1"/>
    <col min="3" max="3" width="19" style="258" customWidth="1"/>
    <col min="4" max="4" width="12.28515625" style="259" customWidth="1"/>
    <col min="5" max="5" width="63" style="260" customWidth="1"/>
    <col min="6" max="6" width="7.5703125" style="257" customWidth="1"/>
    <col min="7" max="7" width="21.140625" style="261" customWidth="1"/>
    <col min="8" max="8" width="9.85546875" style="262" customWidth="1"/>
    <col min="9" max="9" width="17.5703125" style="261" customWidth="1"/>
    <col min="10" max="10" width="21.5703125" style="262" customWidth="1"/>
    <col min="11" max="11" width="27.42578125" style="263" customWidth="1"/>
    <col min="12" max="14" width="9.140625" style="262"/>
    <col min="15" max="16" width="9.140625" style="258"/>
    <col min="17" max="16384" width="9.140625" style="1"/>
  </cols>
  <sheetData>
    <row r="1" spans="1:11" ht="15.6">
      <c r="A1" s="198"/>
      <c r="B1" s="199"/>
      <c r="C1" s="199"/>
      <c r="D1" s="200"/>
      <c r="E1" s="199"/>
      <c r="F1" s="199"/>
      <c r="G1" s="201"/>
      <c r="H1" s="202"/>
      <c r="I1" s="201"/>
      <c r="J1" s="202"/>
      <c r="K1" s="203"/>
    </row>
    <row r="2" spans="1:11" ht="15.6">
      <c r="A2" s="198"/>
      <c r="B2" s="199"/>
      <c r="C2" s="199"/>
      <c r="D2" s="200"/>
      <c r="E2" s="199" t="s">
        <v>1732</v>
      </c>
      <c r="F2" s="199"/>
      <c r="G2" s="201"/>
      <c r="H2" s="202"/>
      <c r="I2" s="201"/>
      <c r="J2" s="202"/>
      <c r="K2" s="203"/>
    </row>
    <row r="3" spans="1:11" ht="13.8" thickBot="1">
      <c r="A3" s="204" t="s">
        <v>1214</v>
      </c>
      <c r="B3" s="204" t="s">
        <v>58</v>
      </c>
      <c r="C3" s="204" t="s">
        <v>54</v>
      </c>
      <c r="D3" s="205" t="s">
        <v>1215</v>
      </c>
      <c r="E3" s="206" t="s">
        <v>55</v>
      </c>
      <c r="F3" s="204" t="s">
        <v>139</v>
      </c>
      <c r="G3" s="205" t="s">
        <v>1216</v>
      </c>
      <c r="H3" s="204" t="s">
        <v>1217</v>
      </c>
      <c r="I3" s="204" t="s">
        <v>1218</v>
      </c>
      <c r="J3" s="204" t="s">
        <v>1219</v>
      </c>
      <c r="K3" s="204" t="s">
        <v>1220</v>
      </c>
    </row>
    <row r="4" spans="1:11">
      <c r="A4" s="207"/>
      <c r="B4" s="208"/>
      <c r="C4" s="209"/>
      <c r="D4" s="210"/>
      <c r="E4" s="211"/>
      <c r="F4" s="208"/>
      <c r="G4" s="212"/>
      <c r="H4" s="207"/>
      <c r="I4" s="207"/>
      <c r="J4" s="207"/>
      <c r="K4" s="207"/>
    </row>
    <row r="5" spans="1:11">
      <c r="A5" s="213"/>
      <c r="B5" s="214"/>
      <c r="C5" s="215"/>
      <c r="D5" s="216"/>
      <c r="E5" s="215" t="s">
        <v>1221</v>
      </c>
      <c r="F5" s="214"/>
      <c r="G5" s="217"/>
      <c r="H5" s="218"/>
      <c r="I5" s="217"/>
      <c r="J5" s="218"/>
      <c r="K5" s="219"/>
    </row>
    <row r="6" spans="1:11">
      <c r="A6" s="220"/>
      <c r="B6" s="208"/>
      <c r="C6" s="221"/>
      <c r="D6" s="222"/>
      <c r="E6" s="221" t="s">
        <v>1222</v>
      </c>
      <c r="F6" s="208"/>
      <c r="G6" s="223"/>
      <c r="H6" s="224"/>
      <c r="I6" s="223"/>
      <c r="J6" s="224"/>
      <c r="K6" s="225">
        <f>SUBTOTAL(9,K7:K26)</f>
        <v>0</v>
      </c>
    </row>
    <row r="7" spans="1:11" ht="33" customHeight="1">
      <c r="A7" s="226" t="s">
        <v>1223</v>
      </c>
      <c r="B7" s="227" t="s">
        <v>1224</v>
      </c>
      <c r="C7" s="228" t="s">
        <v>1225</v>
      </c>
      <c r="D7" s="229"/>
      <c r="E7" s="230" t="s">
        <v>1226</v>
      </c>
      <c r="F7" s="227" t="s">
        <v>178</v>
      </c>
      <c r="G7" s="231">
        <v>427</v>
      </c>
      <c r="H7" s="232">
        <v>0</v>
      </c>
      <c r="I7" s="231">
        <f>G7*(1+H7/100)</f>
        <v>427</v>
      </c>
      <c r="J7" s="232"/>
      <c r="K7" s="233">
        <f>I7*J7</f>
        <v>0</v>
      </c>
    </row>
    <row r="8" spans="1:11" ht="16.2" customHeight="1">
      <c r="A8" s="234"/>
      <c r="B8" s="235"/>
      <c r="C8" s="235"/>
      <c r="D8" s="236"/>
      <c r="E8" s="237" t="s">
        <v>1227</v>
      </c>
      <c r="F8" s="235"/>
      <c r="G8" s="238">
        <f>67+43+4+20+3+58+228+4</f>
        <v>427</v>
      </c>
      <c r="H8" s="239"/>
      <c r="I8" s="240"/>
      <c r="J8" s="239"/>
      <c r="K8" s="241"/>
    </row>
    <row r="9" spans="1:11">
      <c r="A9" s="234"/>
      <c r="B9" s="235"/>
      <c r="C9" s="235"/>
      <c r="D9" s="236"/>
      <c r="E9" s="237"/>
      <c r="F9" s="235"/>
      <c r="G9" s="238"/>
      <c r="H9" s="239"/>
      <c r="I9" s="240"/>
      <c r="J9" s="239"/>
      <c r="K9" s="241"/>
    </row>
    <row r="10" spans="1:11" ht="15" customHeight="1">
      <c r="A10" s="226" t="s">
        <v>1228</v>
      </c>
      <c r="B10" s="227" t="s">
        <v>1224</v>
      </c>
      <c r="C10" s="228" t="s">
        <v>1229</v>
      </c>
      <c r="D10" s="229"/>
      <c r="E10" s="230" t="s">
        <v>1230</v>
      </c>
      <c r="F10" s="227" t="s">
        <v>157</v>
      </c>
      <c r="G10" s="231">
        <f>G12+G13</f>
        <v>979.4</v>
      </c>
      <c r="H10" s="232">
        <v>0</v>
      </c>
      <c r="I10" s="231">
        <f>G10*(1+H10/100)</f>
        <v>979.4</v>
      </c>
      <c r="J10" s="232"/>
      <c r="K10" s="233">
        <f>I10*J10</f>
        <v>0</v>
      </c>
    </row>
    <row r="11" spans="1:11" ht="27.6" customHeight="1">
      <c r="A11" s="234"/>
      <c r="B11" s="235"/>
      <c r="C11" s="235"/>
      <c r="D11" s="236"/>
      <c r="E11" s="237" t="s">
        <v>1231</v>
      </c>
      <c r="F11" s="235"/>
      <c r="G11" s="238">
        <f>72+96+150+52+142+33</f>
        <v>545</v>
      </c>
      <c r="H11" s="239"/>
      <c r="I11" s="240"/>
      <c r="J11" s="239"/>
      <c r="K11" s="241"/>
    </row>
    <row r="12" spans="1:11" ht="12.6" customHeight="1">
      <c r="A12" s="234"/>
      <c r="B12" s="235"/>
      <c r="C12" s="235"/>
      <c r="D12" s="236"/>
      <c r="E12" s="237" t="s">
        <v>1232</v>
      </c>
      <c r="F12" s="235"/>
      <c r="G12" s="238">
        <f>72+96+150+52+142+33</f>
        <v>545</v>
      </c>
      <c r="H12" s="239"/>
      <c r="I12" s="240"/>
      <c r="J12" s="239"/>
      <c r="K12" s="241"/>
    </row>
    <row r="13" spans="1:11" ht="24.6" customHeight="1">
      <c r="A13" s="234"/>
      <c r="B13" s="235"/>
      <c r="C13" s="235"/>
      <c r="D13" s="236"/>
      <c r="E13" s="237" t="s">
        <v>1233</v>
      </c>
      <c r="F13" s="235"/>
      <c r="G13" s="238">
        <f>(77+134+140+11)*1.2</f>
        <v>434.4</v>
      </c>
      <c r="H13" s="239"/>
      <c r="I13" s="240"/>
      <c r="J13" s="239"/>
      <c r="K13" s="241"/>
    </row>
    <row r="14" spans="1:11">
      <c r="A14" s="234"/>
      <c r="B14" s="235"/>
      <c r="C14" s="235"/>
      <c r="D14" s="236"/>
      <c r="E14" s="237"/>
      <c r="F14" s="235"/>
      <c r="G14" s="238"/>
      <c r="H14" s="239"/>
      <c r="I14" s="240"/>
      <c r="J14" s="239"/>
      <c r="K14" s="241"/>
    </row>
    <row r="15" spans="1:11" ht="19.2" customHeight="1">
      <c r="A15" s="226" t="s">
        <v>1234</v>
      </c>
      <c r="B15" s="227" t="s">
        <v>1235</v>
      </c>
      <c r="C15" s="228" t="s">
        <v>1236</v>
      </c>
      <c r="D15" s="229"/>
      <c r="E15" s="230" t="s">
        <v>1237</v>
      </c>
      <c r="F15" s="227" t="s">
        <v>255</v>
      </c>
      <c r="G15" s="231">
        <v>678.88</v>
      </c>
      <c r="H15" s="232">
        <v>0</v>
      </c>
      <c r="I15" s="231">
        <f>G15*(1+H15/100)</f>
        <v>678.88</v>
      </c>
      <c r="J15" s="232"/>
      <c r="K15" s="233">
        <f>I15*J15</f>
        <v>0</v>
      </c>
    </row>
    <row r="16" spans="1:11" ht="15.6" customHeight="1">
      <c r="A16" s="234"/>
      <c r="B16" s="235"/>
      <c r="C16" s="235"/>
      <c r="D16" s="236"/>
      <c r="E16" s="237" t="s">
        <v>1238</v>
      </c>
      <c r="F16" s="235"/>
      <c r="G16" s="238">
        <f>424.3*1.6</f>
        <v>678.88000000000011</v>
      </c>
      <c r="H16" s="239"/>
      <c r="I16" s="240"/>
      <c r="J16" s="239"/>
      <c r="K16" s="241"/>
    </row>
    <row r="17" spans="1:11">
      <c r="A17" s="234"/>
      <c r="B17" s="235"/>
      <c r="C17" s="235"/>
      <c r="D17" s="236"/>
      <c r="E17" s="237"/>
      <c r="F17" s="235"/>
      <c r="G17" s="238"/>
      <c r="H17" s="239"/>
      <c r="I17" s="240"/>
      <c r="J17" s="239"/>
      <c r="K17" s="241"/>
    </row>
    <row r="18" spans="1:11" ht="16.2" customHeight="1">
      <c r="A18" s="226" t="s">
        <v>1239</v>
      </c>
      <c r="B18" s="227" t="s">
        <v>1224</v>
      </c>
      <c r="C18" s="228" t="s">
        <v>1240</v>
      </c>
      <c r="D18" s="229"/>
      <c r="E18" s="230" t="s">
        <v>1241</v>
      </c>
      <c r="F18" s="227" t="s">
        <v>178</v>
      </c>
      <c r="G18" s="231">
        <v>198</v>
      </c>
      <c r="H18" s="232">
        <v>0</v>
      </c>
      <c r="I18" s="231">
        <f>G18*(1+H18/100)</f>
        <v>198</v>
      </c>
      <c r="J18" s="232"/>
      <c r="K18" s="233">
        <f>I18*J18</f>
        <v>0</v>
      </c>
    </row>
    <row r="19" spans="1:11" ht="37.200000000000003" customHeight="1">
      <c r="A19" s="234"/>
      <c r="B19" s="235"/>
      <c r="C19" s="235"/>
      <c r="D19" s="236"/>
      <c r="E19" s="237" t="s">
        <v>1242</v>
      </c>
      <c r="F19" s="235"/>
      <c r="G19" s="238">
        <v>0</v>
      </c>
      <c r="H19" s="239"/>
      <c r="I19" s="240"/>
      <c r="J19" s="239"/>
      <c r="K19" s="241"/>
    </row>
    <row r="20" spans="1:11" ht="12.6" customHeight="1">
      <c r="A20" s="234"/>
      <c r="B20" s="235"/>
      <c r="C20" s="235"/>
      <c r="D20" s="236"/>
      <c r="E20" s="237" t="s">
        <v>1243</v>
      </c>
      <c r="F20" s="235"/>
      <c r="G20" s="238">
        <v>160</v>
      </c>
      <c r="H20" s="239"/>
      <c r="I20" s="240"/>
      <c r="J20" s="239"/>
      <c r="K20" s="241"/>
    </row>
    <row r="21" spans="1:11" ht="14.4" customHeight="1">
      <c r="A21" s="234"/>
      <c r="B21" s="235"/>
      <c r="C21" s="235"/>
      <c r="D21" s="236"/>
      <c r="E21" s="237" t="s">
        <v>1244</v>
      </c>
      <c r="F21" s="235"/>
      <c r="G21" s="238">
        <v>38</v>
      </c>
      <c r="H21" s="239"/>
      <c r="I21" s="240"/>
      <c r="J21" s="239"/>
      <c r="K21" s="241"/>
    </row>
    <row r="22" spans="1:11" ht="16.8" customHeight="1">
      <c r="A22" s="226" t="s">
        <v>1245</v>
      </c>
      <c r="B22" s="227" t="s">
        <v>1224</v>
      </c>
      <c r="C22" s="228" t="s">
        <v>1246</v>
      </c>
      <c r="D22" s="229"/>
      <c r="E22" s="230" t="s">
        <v>1247</v>
      </c>
      <c r="F22" s="227" t="s">
        <v>178</v>
      </c>
      <c r="G22" s="231">
        <v>75.400000000000006</v>
      </c>
      <c r="H22" s="232">
        <v>0</v>
      </c>
      <c r="I22" s="231">
        <f>G22*(1+H22/100)</f>
        <v>75.400000000000006</v>
      </c>
      <c r="J22" s="232"/>
      <c r="K22" s="233">
        <f>I22*J22</f>
        <v>0</v>
      </c>
    </row>
    <row r="23" spans="1:11" ht="46.8" customHeight="1">
      <c r="A23" s="234"/>
      <c r="B23" s="235"/>
      <c r="C23" s="235"/>
      <c r="D23" s="236"/>
      <c r="E23" s="237" t="s">
        <v>1248</v>
      </c>
      <c r="F23" s="235"/>
      <c r="G23" s="238">
        <v>0</v>
      </c>
      <c r="H23" s="239"/>
      <c r="I23" s="240"/>
      <c r="J23" s="239"/>
      <c r="K23" s="241"/>
    </row>
    <row r="24" spans="1:11" ht="15.6" customHeight="1">
      <c r="A24" s="234"/>
      <c r="B24" s="235"/>
      <c r="C24" s="235"/>
      <c r="D24" s="236"/>
      <c r="E24" s="237" t="s">
        <v>1249</v>
      </c>
      <c r="F24" s="235"/>
      <c r="G24" s="238">
        <f>160*0.4</f>
        <v>64</v>
      </c>
      <c r="H24" s="239"/>
      <c r="I24" s="240"/>
      <c r="J24" s="239"/>
      <c r="K24" s="241"/>
    </row>
    <row r="25" spans="1:11" ht="25.2" customHeight="1">
      <c r="A25" s="234"/>
      <c r="B25" s="235"/>
      <c r="C25" s="235"/>
      <c r="D25" s="236"/>
      <c r="E25" s="237" t="s">
        <v>1250</v>
      </c>
      <c r="F25" s="235"/>
      <c r="G25" s="238">
        <v>11.4</v>
      </c>
      <c r="H25" s="239"/>
      <c r="I25" s="240"/>
      <c r="J25" s="239"/>
      <c r="K25" s="241"/>
    </row>
    <row r="26" spans="1:11">
      <c r="A26" s="242"/>
      <c r="B26" s="243"/>
      <c r="C26" s="243"/>
      <c r="D26" s="244"/>
      <c r="E26" s="245"/>
      <c r="F26" s="243"/>
      <c r="G26" s="246"/>
      <c r="H26" s="247"/>
      <c r="I26" s="246"/>
      <c r="J26" s="247"/>
      <c r="K26" s="248"/>
    </row>
    <row r="27" spans="1:11">
      <c r="A27" s="220"/>
      <c r="B27" s="208"/>
      <c r="C27" s="221"/>
      <c r="D27" s="222"/>
      <c r="E27" s="221" t="s">
        <v>1251</v>
      </c>
      <c r="F27" s="208"/>
      <c r="G27" s="223"/>
      <c r="H27" s="224"/>
      <c r="I27" s="223"/>
      <c r="J27" s="224"/>
      <c r="K27" s="225">
        <f>SUBTOTAL(9,K28:K32)</f>
        <v>0</v>
      </c>
    </row>
    <row r="28" spans="1:11" ht="24" customHeight="1">
      <c r="A28" s="226" t="s">
        <v>1252</v>
      </c>
      <c r="B28" s="227" t="s">
        <v>1224</v>
      </c>
      <c r="C28" s="228" t="s">
        <v>1253</v>
      </c>
      <c r="D28" s="229"/>
      <c r="E28" s="230" t="s">
        <v>1254</v>
      </c>
      <c r="F28" s="227" t="s">
        <v>157</v>
      </c>
      <c r="G28" s="231">
        <f>G29+G30</f>
        <v>979.4</v>
      </c>
      <c r="H28" s="232">
        <v>0</v>
      </c>
      <c r="I28" s="231">
        <f>G28*(1+H28/100)</f>
        <v>979.4</v>
      </c>
      <c r="J28" s="232"/>
      <c r="K28" s="233">
        <f>I28*J28</f>
        <v>0</v>
      </c>
    </row>
    <row r="29" spans="1:11" ht="13.8" customHeight="1">
      <c r="A29" s="234"/>
      <c r="B29" s="235"/>
      <c r="C29" s="235"/>
      <c r="D29" s="236"/>
      <c r="E29" s="237" t="s">
        <v>1232</v>
      </c>
      <c r="F29" s="235"/>
      <c r="G29" s="238">
        <f>72+96+150+52+142+33</f>
        <v>545</v>
      </c>
      <c r="H29" s="239"/>
      <c r="I29" s="240"/>
      <c r="J29" s="239"/>
      <c r="K29" s="241"/>
    </row>
    <row r="30" spans="1:11" ht="22.8" customHeight="1">
      <c r="A30" s="234"/>
      <c r="B30" s="235"/>
      <c r="C30" s="235"/>
      <c r="D30" s="236"/>
      <c r="E30" s="237" t="s">
        <v>1233</v>
      </c>
      <c r="F30" s="235"/>
      <c r="G30" s="238">
        <f>(77+134+140+11)*1.2</f>
        <v>434.4</v>
      </c>
      <c r="H30" s="239"/>
      <c r="I30" s="240"/>
      <c r="J30" s="239"/>
      <c r="K30" s="241"/>
    </row>
    <row r="31" spans="1:11">
      <c r="A31" s="234"/>
      <c r="B31" s="235"/>
      <c r="C31" s="235"/>
      <c r="D31" s="236"/>
      <c r="E31" s="237"/>
      <c r="F31" s="235"/>
      <c r="G31" s="238"/>
      <c r="H31" s="239"/>
      <c r="I31" s="240"/>
      <c r="J31" s="239"/>
      <c r="K31" s="241"/>
    </row>
    <row r="32" spans="1:11">
      <c r="A32" s="242"/>
      <c r="B32" s="243"/>
      <c r="C32" s="243"/>
      <c r="D32" s="244"/>
      <c r="E32" s="245"/>
      <c r="F32" s="243"/>
      <c r="G32" s="246"/>
      <c r="H32" s="247"/>
      <c r="I32" s="246"/>
      <c r="J32" s="247"/>
      <c r="K32" s="248"/>
    </row>
    <row r="33" spans="1:11">
      <c r="A33" s="220"/>
      <c r="B33" s="208"/>
      <c r="C33" s="221"/>
      <c r="D33" s="222"/>
      <c r="E33" s="221" t="s">
        <v>1255</v>
      </c>
      <c r="F33" s="208"/>
      <c r="G33" s="223"/>
      <c r="H33" s="224"/>
      <c r="I33" s="223"/>
      <c r="J33" s="224"/>
      <c r="K33" s="225">
        <f>SUBTOTAL(9,K34:K38)</f>
        <v>0</v>
      </c>
    </row>
    <row r="34" spans="1:11" ht="24.6" customHeight="1">
      <c r="A34" s="226" t="s">
        <v>1256</v>
      </c>
      <c r="B34" s="227" t="s">
        <v>1224</v>
      </c>
      <c r="C34" s="228" t="s">
        <v>1257</v>
      </c>
      <c r="D34" s="229"/>
      <c r="E34" s="230" t="s">
        <v>1258</v>
      </c>
      <c r="F34" s="227" t="s">
        <v>157</v>
      </c>
      <c r="G34" s="231">
        <v>29</v>
      </c>
      <c r="H34" s="232">
        <v>0</v>
      </c>
      <c r="I34" s="231">
        <f>G34*(1+H34/100)</f>
        <v>29</v>
      </c>
      <c r="J34" s="232"/>
      <c r="K34" s="233">
        <f>I34*J34</f>
        <v>0</v>
      </c>
    </row>
    <row r="35" spans="1:11" ht="13.8" customHeight="1">
      <c r="A35" s="226" t="s">
        <v>1256</v>
      </c>
      <c r="B35" s="227" t="s">
        <v>1224</v>
      </c>
      <c r="C35" s="228" t="s">
        <v>1259</v>
      </c>
      <c r="D35" s="229"/>
      <c r="E35" s="249" t="s">
        <v>1260</v>
      </c>
      <c r="F35" s="227" t="s">
        <v>178</v>
      </c>
      <c r="G35" s="250">
        <v>20.73</v>
      </c>
      <c r="H35" s="232">
        <v>0</v>
      </c>
      <c r="I35" s="250">
        <f>G35*(1+H35/100)</f>
        <v>20.73</v>
      </c>
      <c r="J35" s="232"/>
      <c r="K35" s="233">
        <f>I35*J35</f>
        <v>0</v>
      </c>
    </row>
    <row r="36" spans="1:11" ht="22.2" customHeight="1">
      <c r="A36" s="234"/>
      <c r="B36" s="235"/>
      <c r="C36" s="235"/>
      <c r="D36" s="236"/>
      <c r="E36" s="251" t="s">
        <v>1261</v>
      </c>
      <c r="F36" s="235"/>
      <c r="G36" s="252">
        <v>0</v>
      </c>
      <c r="H36" s="239"/>
      <c r="I36" s="253"/>
      <c r="J36" s="239"/>
      <c r="K36" s="241"/>
    </row>
    <row r="37" spans="1:11" ht="15.6" customHeight="1">
      <c r="A37" s="234"/>
      <c r="B37" s="235"/>
      <c r="C37" s="235"/>
      <c r="D37" s="236"/>
      <c r="E37" s="251" t="s">
        <v>1262</v>
      </c>
      <c r="F37" s="235"/>
      <c r="G37" s="252">
        <v>20.73</v>
      </c>
      <c r="H37" s="239"/>
      <c r="I37" s="253"/>
      <c r="J37" s="239"/>
      <c r="K37" s="241"/>
    </row>
    <row r="38" spans="1:11" ht="13.8" customHeight="1">
      <c r="A38" s="226" t="s">
        <v>1263</v>
      </c>
      <c r="B38" s="227" t="s">
        <v>1224</v>
      </c>
      <c r="C38" s="228" t="s">
        <v>1264</v>
      </c>
      <c r="D38" s="229"/>
      <c r="E38" s="249" t="s">
        <v>1265</v>
      </c>
      <c r="F38" s="227" t="s">
        <v>255</v>
      </c>
      <c r="G38" s="250">
        <v>0.65200000000000002</v>
      </c>
      <c r="H38" s="232">
        <v>0</v>
      </c>
      <c r="I38" s="250">
        <f>G38*(1+H38/100)</f>
        <v>0.65200000000000002</v>
      </c>
      <c r="J38" s="232"/>
      <c r="K38" s="233">
        <f>I38*J38</f>
        <v>0</v>
      </c>
    </row>
    <row r="39" spans="1:11" ht="13.8" customHeight="1">
      <c r="A39" s="234"/>
      <c r="B39" s="235"/>
      <c r="C39" s="235"/>
      <c r="D39" s="236"/>
      <c r="E39" s="251" t="s">
        <v>1266</v>
      </c>
      <c r="F39" s="235"/>
      <c r="G39" s="252">
        <v>652.5</v>
      </c>
      <c r="H39" s="239"/>
      <c r="I39" s="253"/>
      <c r="J39" s="239"/>
      <c r="K39" s="241"/>
    </row>
    <row r="40" spans="1:11">
      <c r="A40" s="242"/>
      <c r="B40" s="243"/>
      <c r="C40" s="243"/>
      <c r="D40" s="244"/>
      <c r="E40" s="245"/>
      <c r="F40" s="243"/>
      <c r="G40" s="246"/>
      <c r="H40" s="247"/>
      <c r="I40" s="246"/>
      <c r="J40" s="247"/>
      <c r="K40" s="248"/>
    </row>
    <row r="41" spans="1:11" ht="12.6" customHeight="1">
      <c r="A41" s="242"/>
      <c r="B41" s="243"/>
      <c r="C41" s="243"/>
      <c r="D41" s="244"/>
      <c r="E41" s="245"/>
      <c r="F41" s="243"/>
      <c r="G41" s="246"/>
      <c r="H41" s="247"/>
      <c r="I41" s="246"/>
      <c r="J41" s="247"/>
      <c r="K41" s="248"/>
    </row>
    <row r="42" spans="1:11" hidden="1">
      <c r="A42" s="242"/>
      <c r="B42" s="243"/>
      <c r="C42" s="243"/>
      <c r="D42" s="244"/>
      <c r="E42" s="245"/>
      <c r="F42" s="243"/>
      <c r="G42" s="246"/>
      <c r="H42" s="247"/>
      <c r="I42" s="246"/>
      <c r="J42" s="247"/>
      <c r="K42" s="248"/>
    </row>
    <row r="43" spans="1:11">
      <c r="A43" s="220"/>
      <c r="B43" s="208"/>
      <c r="C43" s="221"/>
      <c r="D43" s="222"/>
      <c r="E43" s="221" t="s">
        <v>1267</v>
      </c>
      <c r="F43" s="208"/>
      <c r="G43" s="223"/>
      <c r="H43" s="224"/>
      <c r="I43" s="223"/>
      <c r="J43" s="224"/>
      <c r="K43" s="225">
        <f>SUBTOTAL(9,K44:K46)</f>
        <v>0</v>
      </c>
    </row>
    <row r="44" spans="1:11" ht="13.2" customHeight="1">
      <c r="A44" s="226" t="s">
        <v>1268</v>
      </c>
      <c r="B44" s="227" t="s">
        <v>1224</v>
      </c>
      <c r="C44" s="228" t="s">
        <v>1269</v>
      </c>
      <c r="D44" s="229"/>
      <c r="E44" s="230" t="s">
        <v>1270</v>
      </c>
      <c r="F44" s="227" t="s">
        <v>255</v>
      </c>
      <c r="G44" s="231">
        <v>1.92</v>
      </c>
      <c r="H44" s="232">
        <v>0</v>
      </c>
      <c r="I44" s="231">
        <f>G44*(1+H44/100)</f>
        <v>1.92</v>
      </c>
      <c r="J44" s="232"/>
      <c r="K44" s="233">
        <f>I44*J44</f>
        <v>0</v>
      </c>
    </row>
    <row r="45" spans="1:11" ht="12.6" customHeight="1">
      <c r="A45" s="234"/>
      <c r="B45" s="235"/>
      <c r="C45" s="235"/>
      <c r="D45" s="236"/>
      <c r="E45" s="237" t="s">
        <v>1271</v>
      </c>
      <c r="F45" s="235"/>
      <c r="G45" s="238">
        <f>160*12</f>
        <v>1920</v>
      </c>
      <c r="H45" s="239"/>
      <c r="I45" s="240"/>
      <c r="J45" s="239"/>
      <c r="K45" s="241"/>
    </row>
    <row r="46" spans="1:11">
      <c r="A46" s="242"/>
      <c r="B46" s="243"/>
      <c r="C46" s="243"/>
      <c r="D46" s="244"/>
      <c r="E46" s="245"/>
      <c r="F46" s="243"/>
      <c r="G46" s="246"/>
      <c r="H46" s="247"/>
      <c r="I46" s="246"/>
      <c r="J46" s="247"/>
      <c r="K46" s="248"/>
    </row>
    <row r="47" spans="1:11">
      <c r="A47" s="220"/>
      <c r="B47" s="208"/>
      <c r="C47" s="221"/>
      <c r="D47" s="222"/>
      <c r="E47" s="221" t="s">
        <v>1272</v>
      </c>
      <c r="F47" s="208"/>
      <c r="G47" s="223"/>
      <c r="H47" s="224"/>
      <c r="I47" s="223"/>
      <c r="J47" s="224"/>
      <c r="K47" s="225">
        <f>SUBTOTAL(9,K48:K55)</f>
        <v>0</v>
      </c>
    </row>
    <row r="48" spans="1:11" ht="16.8" customHeight="1">
      <c r="A48" s="226" t="s">
        <v>1273</v>
      </c>
      <c r="B48" s="227" t="s">
        <v>1224</v>
      </c>
      <c r="C48" s="228" t="s">
        <v>1274</v>
      </c>
      <c r="D48" s="229"/>
      <c r="E48" s="230" t="s">
        <v>1275</v>
      </c>
      <c r="F48" s="227" t="s">
        <v>157</v>
      </c>
      <c r="G48" s="231">
        <v>979.4</v>
      </c>
      <c r="H48" s="232">
        <v>0</v>
      </c>
      <c r="I48" s="231">
        <f>G48*(1+H48/100)</f>
        <v>979.4</v>
      </c>
      <c r="J48" s="232"/>
      <c r="K48" s="233">
        <f>I48*J48</f>
        <v>0</v>
      </c>
    </row>
    <row r="49" spans="1:11" ht="15" customHeight="1">
      <c r="A49" s="234"/>
      <c r="B49" s="235"/>
      <c r="C49" s="235"/>
      <c r="D49" s="236"/>
      <c r="E49" s="237" t="s">
        <v>1232</v>
      </c>
      <c r="F49" s="235"/>
      <c r="G49" s="238">
        <v>545</v>
      </c>
      <c r="H49" s="239"/>
      <c r="I49" s="240"/>
      <c r="J49" s="239"/>
      <c r="K49" s="241"/>
    </row>
    <row r="50" spans="1:11" ht="24" customHeight="1">
      <c r="A50" s="234"/>
      <c r="B50" s="235"/>
      <c r="C50" s="235"/>
      <c r="D50" s="236"/>
      <c r="E50" s="237" t="s">
        <v>1233</v>
      </c>
      <c r="F50" s="235"/>
      <c r="G50" s="238">
        <v>434.4</v>
      </c>
      <c r="H50" s="239"/>
      <c r="I50" s="240"/>
      <c r="J50" s="239"/>
      <c r="K50" s="241"/>
    </row>
    <row r="51" spans="1:11">
      <c r="A51" s="234"/>
      <c r="B51" s="235"/>
      <c r="C51" s="235"/>
      <c r="D51" s="236"/>
      <c r="E51" s="237"/>
      <c r="F51" s="235"/>
      <c r="G51" s="238"/>
      <c r="H51" s="239"/>
      <c r="I51" s="240"/>
      <c r="J51" s="239"/>
      <c r="K51" s="241"/>
    </row>
    <row r="52" spans="1:11" ht="24.6" customHeight="1">
      <c r="A52" s="226" t="s">
        <v>1276</v>
      </c>
      <c r="B52" s="227" t="s">
        <v>1224</v>
      </c>
      <c r="C52" s="228" t="s">
        <v>1277</v>
      </c>
      <c r="D52" s="229"/>
      <c r="E52" s="230" t="s">
        <v>1278</v>
      </c>
      <c r="F52" s="227" t="s">
        <v>157</v>
      </c>
      <c r="G52" s="231">
        <v>684</v>
      </c>
      <c r="H52" s="232">
        <v>0</v>
      </c>
      <c r="I52" s="231">
        <f>G52*(1+H52/100)</f>
        <v>684</v>
      </c>
      <c r="J52" s="232"/>
      <c r="K52" s="233">
        <f>I52*J52</f>
        <v>0</v>
      </c>
    </row>
    <row r="53" spans="1:11" ht="13.2" customHeight="1">
      <c r="A53" s="234"/>
      <c r="B53" s="235"/>
      <c r="C53" s="235"/>
      <c r="D53" s="236"/>
      <c r="E53" s="237" t="s">
        <v>1279</v>
      </c>
      <c r="F53" s="235"/>
      <c r="G53" s="238">
        <v>684</v>
      </c>
      <c r="H53" s="239"/>
      <c r="I53" s="240"/>
      <c r="J53" s="239"/>
      <c r="K53" s="241"/>
    </row>
    <row r="54" spans="1:11" ht="22.2" customHeight="1">
      <c r="A54" s="234"/>
      <c r="B54" s="235"/>
      <c r="C54" s="235"/>
      <c r="D54" s="236"/>
      <c r="E54" s="237" t="s">
        <v>1280</v>
      </c>
      <c r="F54" s="235"/>
      <c r="G54" s="238"/>
      <c r="H54" s="239"/>
      <c r="I54" s="240"/>
      <c r="J54" s="239"/>
      <c r="K54" s="241"/>
    </row>
    <row r="55" spans="1:11">
      <c r="A55" s="242"/>
      <c r="B55" s="243"/>
      <c r="C55" s="243"/>
      <c r="D55" s="244"/>
      <c r="E55" s="245"/>
      <c r="F55" s="243"/>
      <c r="G55" s="246"/>
      <c r="H55" s="247"/>
      <c r="I55" s="246"/>
      <c r="J55" s="247"/>
      <c r="K55" s="248"/>
    </row>
    <row r="56" spans="1:11">
      <c r="A56" s="220"/>
      <c r="B56" s="208"/>
      <c r="C56" s="221"/>
      <c r="D56" s="222"/>
      <c r="E56" s="221" t="s">
        <v>1281</v>
      </c>
      <c r="F56" s="208"/>
      <c r="G56" s="223"/>
      <c r="H56" s="224"/>
      <c r="I56" s="223"/>
      <c r="J56" s="224"/>
      <c r="K56" s="225">
        <f>SUBTOTAL(9,K57:K65)</f>
        <v>0</v>
      </c>
    </row>
    <row r="57" spans="1:11" ht="14.4" customHeight="1">
      <c r="A57" s="226" t="s">
        <v>1282</v>
      </c>
      <c r="B57" s="227" t="s">
        <v>1224</v>
      </c>
      <c r="C57" s="228" t="s">
        <v>1283</v>
      </c>
      <c r="D57" s="229"/>
      <c r="E57" s="230" t="s">
        <v>1284</v>
      </c>
      <c r="F57" s="227" t="s">
        <v>157</v>
      </c>
      <c r="G57" s="231">
        <v>55.84</v>
      </c>
      <c r="H57" s="232">
        <v>0</v>
      </c>
      <c r="I57" s="231">
        <f>G57*(1+H57/100)</f>
        <v>55.84</v>
      </c>
      <c r="J57" s="232"/>
      <c r="K57" s="233">
        <f>I57*J57</f>
        <v>0</v>
      </c>
    </row>
    <row r="58" spans="1:11" ht="9.6" customHeight="1">
      <c r="A58" s="234"/>
      <c r="B58" s="235"/>
      <c r="C58" s="235"/>
      <c r="D58" s="236"/>
      <c r="E58" s="237" t="s">
        <v>1285</v>
      </c>
      <c r="F58" s="235"/>
      <c r="G58" s="238">
        <f>(35+40+95+23+73+57+26)*0.16</f>
        <v>55.84</v>
      </c>
      <c r="H58" s="239"/>
      <c r="I58" s="240"/>
      <c r="J58" s="239"/>
      <c r="K58" s="241"/>
    </row>
    <row r="59" spans="1:11" ht="12.6" customHeight="1">
      <c r="A59" s="226" t="s">
        <v>1286</v>
      </c>
      <c r="B59" s="227" t="s">
        <v>1224</v>
      </c>
      <c r="C59" s="228" t="s">
        <v>1287</v>
      </c>
      <c r="D59" s="229"/>
      <c r="E59" s="230" t="s">
        <v>1288</v>
      </c>
      <c r="F59" s="227" t="s">
        <v>157</v>
      </c>
      <c r="G59" s="231">
        <v>55.84</v>
      </c>
      <c r="H59" s="232">
        <v>0</v>
      </c>
      <c r="I59" s="231">
        <f>G59*(1+H59/100)</f>
        <v>55.84</v>
      </c>
      <c r="J59" s="232"/>
      <c r="K59" s="233">
        <f>I59*J59</f>
        <v>0</v>
      </c>
    </row>
    <row r="60" spans="1:11" ht="10.8" customHeight="1">
      <c r="A60" s="234"/>
      <c r="B60" s="235"/>
      <c r="C60" s="235"/>
      <c r="D60" s="236"/>
      <c r="E60" s="237" t="s">
        <v>1285</v>
      </c>
      <c r="F60" s="235"/>
      <c r="G60" s="238">
        <f>(35+40+95+23+73+57+26)*0.16</f>
        <v>55.84</v>
      </c>
      <c r="H60" s="239"/>
      <c r="I60" s="240"/>
      <c r="J60" s="239"/>
      <c r="K60" s="241"/>
    </row>
    <row r="61" spans="1:11" ht="24.6" customHeight="1">
      <c r="A61" s="226" t="s">
        <v>1289</v>
      </c>
      <c r="B61" s="227" t="s">
        <v>1224</v>
      </c>
      <c r="C61" s="228" t="s">
        <v>1290</v>
      </c>
      <c r="D61" s="229"/>
      <c r="E61" s="230" t="s">
        <v>1291</v>
      </c>
      <c r="F61" s="227" t="s">
        <v>157</v>
      </c>
      <c r="G61" s="231">
        <v>1174.8</v>
      </c>
      <c r="H61" s="232">
        <v>0</v>
      </c>
      <c r="I61" s="231">
        <f>G61*(1+H61/100)</f>
        <v>1174.8</v>
      </c>
      <c r="J61" s="232"/>
      <c r="K61" s="233">
        <f>I61*J61</f>
        <v>0</v>
      </c>
    </row>
    <row r="62" spans="1:11">
      <c r="A62" s="234"/>
      <c r="B62" s="235"/>
      <c r="C62" s="235"/>
      <c r="D62" s="236"/>
      <c r="E62" s="237">
        <v>1174.8</v>
      </c>
      <c r="F62" s="235"/>
      <c r="G62" s="238">
        <v>1174.8</v>
      </c>
      <c r="H62" s="239"/>
      <c r="I62" s="240"/>
      <c r="J62" s="239"/>
      <c r="K62" s="241"/>
    </row>
    <row r="63" spans="1:11" ht="12.6" customHeight="1">
      <c r="A63" s="226">
        <v>17</v>
      </c>
      <c r="B63" s="227" t="s">
        <v>1224</v>
      </c>
      <c r="C63" s="228" t="s">
        <v>1292</v>
      </c>
      <c r="D63" s="229"/>
      <c r="E63" s="230" t="s">
        <v>1293</v>
      </c>
      <c r="F63" s="227" t="s">
        <v>157</v>
      </c>
      <c r="G63" s="231">
        <v>130.53299999999999</v>
      </c>
      <c r="H63" s="232">
        <v>0</v>
      </c>
      <c r="I63" s="231">
        <f>G63*(1+H63/100)</f>
        <v>130.53299999999999</v>
      </c>
      <c r="J63" s="232"/>
      <c r="K63" s="233">
        <f>I63*J63</f>
        <v>0</v>
      </c>
    </row>
    <row r="64" spans="1:11" ht="13.8" customHeight="1">
      <c r="A64" s="234"/>
      <c r="B64" s="235"/>
      <c r="C64" s="235"/>
      <c r="D64" s="236"/>
      <c r="E64" s="237" t="s">
        <v>1294</v>
      </c>
      <c r="F64" s="235"/>
      <c r="G64" s="238">
        <f>1174.8/9</f>
        <v>130.53333333333333</v>
      </c>
      <c r="H64" s="239"/>
      <c r="I64" s="240"/>
      <c r="J64" s="239"/>
      <c r="K64" s="241"/>
    </row>
    <row r="65" spans="1:11">
      <c r="A65" s="242"/>
      <c r="B65" s="243"/>
      <c r="C65" s="243"/>
      <c r="D65" s="244"/>
      <c r="E65" s="245"/>
      <c r="F65" s="243"/>
      <c r="G65" s="246"/>
      <c r="H65" s="247"/>
      <c r="I65" s="246"/>
      <c r="J65" s="247"/>
      <c r="K65" s="248"/>
    </row>
    <row r="66" spans="1:11">
      <c r="A66" s="220"/>
      <c r="B66" s="208"/>
      <c r="C66" s="221"/>
      <c r="D66" s="222"/>
      <c r="E66" s="221" t="s">
        <v>1295</v>
      </c>
      <c r="F66" s="208"/>
      <c r="G66" s="223"/>
      <c r="H66" s="224"/>
      <c r="I66" s="223"/>
      <c r="J66" s="224"/>
      <c r="K66" s="225">
        <f>SUBTOTAL(9,K67:K97)</f>
        <v>0</v>
      </c>
    </row>
    <row r="67" spans="1:11" ht="25.2" customHeight="1">
      <c r="A67" s="226">
        <v>18</v>
      </c>
      <c r="B67" s="227" t="s">
        <v>1224</v>
      </c>
      <c r="C67" s="228" t="s">
        <v>1296</v>
      </c>
      <c r="D67" s="229"/>
      <c r="E67" s="230" t="s">
        <v>1297</v>
      </c>
      <c r="F67" s="227" t="s">
        <v>173</v>
      </c>
      <c r="G67" s="231">
        <v>200</v>
      </c>
      <c r="H67" s="232">
        <v>0</v>
      </c>
      <c r="I67" s="231">
        <f>G67*(1+H67/100)</f>
        <v>200</v>
      </c>
      <c r="J67" s="232"/>
      <c r="K67" s="233">
        <f>I67*J67</f>
        <v>0</v>
      </c>
    </row>
    <row r="68" spans="1:11">
      <c r="A68" s="234"/>
      <c r="B68" s="235"/>
      <c r="C68" s="235"/>
      <c r="D68" s="236"/>
      <c r="E68" s="237">
        <v>200</v>
      </c>
      <c r="F68" s="235"/>
      <c r="G68" s="238">
        <v>200</v>
      </c>
      <c r="H68" s="239"/>
      <c r="I68" s="240"/>
      <c r="J68" s="239"/>
      <c r="K68" s="241"/>
    </row>
    <row r="69" spans="1:11" hidden="1">
      <c r="A69" s="234"/>
      <c r="B69" s="235"/>
      <c r="C69" s="235"/>
      <c r="D69" s="236"/>
      <c r="E69" s="237"/>
      <c r="F69" s="235"/>
      <c r="G69" s="238">
        <v>0</v>
      </c>
      <c r="H69" s="239"/>
      <c r="I69" s="240"/>
      <c r="J69" s="239"/>
      <c r="K69" s="241"/>
    </row>
    <row r="70" spans="1:11" ht="22.8">
      <c r="A70" s="226">
        <v>19</v>
      </c>
      <c r="B70" s="227" t="s">
        <v>1224</v>
      </c>
      <c r="C70" s="228" t="s">
        <v>1298</v>
      </c>
      <c r="D70" s="229"/>
      <c r="E70" s="230" t="s">
        <v>1299</v>
      </c>
      <c r="F70" s="227" t="s">
        <v>173</v>
      </c>
      <c r="G70" s="231">
        <v>200</v>
      </c>
      <c r="H70" s="232">
        <v>0</v>
      </c>
      <c r="I70" s="231">
        <f>G70*(1+H70/100)</f>
        <v>200</v>
      </c>
      <c r="J70" s="232"/>
      <c r="K70" s="233">
        <f>I70*J70</f>
        <v>0</v>
      </c>
    </row>
    <row r="71" spans="1:11">
      <c r="A71" s="234"/>
      <c r="B71" s="235"/>
      <c r="C71" s="235"/>
      <c r="D71" s="236"/>
      <c r="E71" s="237">
        <v>200</v>
      </c>
      <c r="F71" s="235"/>
      <c r="G71" s="238">
        <v>200</v>
      </c>
      <c r="H71" s="239"/>
      <c r="I71" s="240"/>
      <c r="J71" s="239"/>
      <c r="K71" s="241"/>
    </row>
    <row r="72" spans="1:11" hidden="1">
      <c r="A72" s="234"/>
      <c r="B72" s="235"/>
      <c r="C72" s="235"/>
      <c r="D72" s="236"/>
      <c r="E72" s="237"/>
      <c r="F72" s="235"/>
      <c r="G72" s="238">
        <v>0</v>
      </c>
      <c r="H72" s="239"/>
      <c r="I72" s="240"/>
      <c r="J72" s="239"/>
      <c r="K72" s="241"/>
    </row>
    <row r="73" spans="1:11" ht="22.8">
      <c r="A73" s="226">
        <v>20</v>
      </c>
      <c r="B73" s="227" t="s">
        <v>1224</v>
      </c>
      <c r="C73" s="228" t="s">
        <v>1300</v>
      </c>
      <c r="D73" s="229"/>
      <c r="E73" s="230" t="s">
        <v>1301</v>
      </c>
      <c r="F73" s="227" t="s">
        <v>242</v>
      </c>
      <c r="G73" s="231">
        <v>500</v>
      </c>
      <c r="H73" s="232">
        <v>0</v>
      </c>
      <c r="I73" s="231">
        <f>G73*(1+H73/100)</f>
        <v>500</v>
      </c>
      <c r="J73" s="232"/>
      <c r="K73" s="233">
        <f>I73*J73</f>
        <v>0</v>
      </c>
    </row>
    <row r="74" spans="1:11">
      <c r="A74" s="234"/>
      <c r="B74" s="235"/>
      <c r="C74" s="235"/>
      <c r="D74" s="236"/>
      <c r="E74" s="237">
        <v>500</v>
      </c>
      <c r="F74" s="235"/>
      <c r="G74" s="238">
        <v>500</v>
      </c>
      <c r="H74" s="239"/>
      <c r="I74" s="240"/>
      <c r="J74" s="239"/>
      <c r="K74" s="241"/>
    </row>
    <row r="75" spans="1:11" ht="0.6" customHeight="1">
      <c r="A75" s="234"/>
      <c r="B75" s="235"/>
      <c r="C75" s="235"/>
      <c r="D75" s="236"/>
      <c r="E75" s="237"/>
      <c r="F75" s="235"/>
      <c r="G75" s="238">
        <v>0</v>
      </c>
      <c r="H75" s="239"/>
      <c r="I75" s="240"/>
      <c r="J75" s="239"/>
      <c r="K75" s="241"/>
    </row>
    <row r="76" spans="1:11" ht="22.8">
      <c r="A76" s="226">
        <v>21</v>
      </c>
      <c r="B76" s="227" t="s">
        <v>1224</v>
      </c>
      <c r="C76" s="228" t="s">
        <v>1302</v>
      </c>
      <c r="D76" s="229"/>
      <c r="E76" s="230" t="s">
        <v>1303</v>
      </c>
      <c r="F76" s="227" t="s">
        <v>255</v>
      </c>
      <c r="G76" s="231">
        <f>G77+G78</f>
        <v>5.4160000000000004</v>
      </c>
      <c r="H76" s="232">
        <v>0</v>
      </c>
      <c r="I76" s="231">
        <f>G76*(1+H76/100)</f>
        <v>5.4160000000000004</v>
      </c>
      <c r="J76" s="232"/>
      <c r="K76" s="233">
        <f>I76*J76</f>
        <v>0</v>
      </c>
    </row>
    <row r="77" spans="1:11" ht="13.2" customHeight="1">
      <c r="A77" s="234"/>
      <c r="B77" s="235"/>
      <c r="C77" s="235"/>
      <c r="D77" s="236"/>
      <c r="E77" s="237" t="s">
        <v>1304</v>
      </c>
      <c r="F77" s="235"/>
      <c r="G77" s="238">
        <v>3.952</v>
      </c>
      <c r="H77" s="239"/>
      <c r="I77" s="240"/>
      <c r="J77" s="239"/>
      <c r="K77" s="241"/>
    </row>
    <row r="78" spans="1:11" ht="24.6" customHeight="1">
      <c r="A78" s="234"/>
      <c r="B78" s="235"/>
      <c r="C78" s="235"/>
      <c r="D78" s="236"/>
      <c r="E78" s="237" t="s">
        <v>1305</v>
      </c>
      <c r="F78" s="235"/>
      <c r="G78" s="238">
        <v>1.464</v>
      </c>
      <c r="H78" s="239"/>
      <c r="I78" s="240"/>
      <c r="J78" s="239"/>
      <c r="K78" s="241"/>
    </row>
    <row r="79" spans="1:11">
      <c r="A79" s="234"/>
      <c r="B79" s="235"/>
      <c r="C79" s="235"/>
      <c r="D79" s="236"/>
      <c r="E79" s="237"/>
      <c r="F79" s="235"/>
      <c r="G79" s="238"/>
      <c r="H79" s="239"/>
      <c r="I79" s="240"/>
      <c r="J79" s="239"/>
      <c r="K79" s="241"/>
    </row>
    <row r="80" spans="1:11" ht="24.6" customHeight="1">
      <c r="A80" s="226">
        <v>22</v>
      </c>
      <c r="B80" s="227" t="s">
        <v>1224</v>
      </c>
      <c r="C80" s="228" t="s">
        <v>1306</v>
      </c>
      <c r="D80" s="229"/>
      <c r="E80" s="230" t="s">
        <v>1307</v>
      </c>
      <c r="F80" s="227" t="s">
        <v>157</v>
      </c>
      <c r="G80" s="231">
        <v>490.8</v>
      </c>
      <c r="H80" s="232">
        <v>0</v>
      </c>
      <c r="I80" s="231">
        <f>G80*(1+H80/100)</f>
        <v>490.8</v>
      </c>
      <c r="J80" s="232"/>
      <c r="K80" s="233">
        <f>I80*J80</f>
        <v>0</v>
      </c>
    </row>
    <row r="81" spans="1:11" ht="23.4" customHeight="1">
      <c r="A81" s="234"/>
      <c r="B81" s="235"/>
      <c r="C81" s="235"/>
      <c r="D81" s="236"/>
      <c r="E81" s="237" t="s">
        <v>1308</v>
      </c>
      <c r="F81" s="235"/>
      <c r="G81" s="238">
        <v>490.8</v>
      </c>
      <c r="H81" s="239"/>
      <c r="I81" s="240"/>
      <c r="J81" s="239"/>
      <c r="K81" s="241"/>
    </row>
    <row r="82" spans="1:11" ht="23.4" customHeight="1">
      <c r="A82" s="234"/>
      <c r="B82" s="235"/>
      <c r="C82" s="235"/>
      <c r="D82" s="236"/>
      <c r="E82" s="237" t="s">
        <v>1280</v>
      </c>
      <c r="F82" s="235"/>
      <c r="G82" s="238"/>
      <c r="H82" s="239"/>
      <c r="I82" s="240"/>
      <c r="J82" s="239"/>
      <c r="K82" s="241"/>
    </row>
    <row r="83" spans="1:11" ht="24.6" customHeight="1">
      <c r="A83" s="226">
        <v>23</v>
      </c>
      <c r="B83" s="227" t="s">
        <v>1224</v>
      </c>
      <c r="C83" s="228" t="s">
        <v>1309</v>
      </c>
      <c r="D83" s="229"/>
      <c r="E83" s="230" t="s">
        <v>1310</v>
      </c>
      <c r="F83" s="227" t="s">
        <v>157</v>
      </c>
      <c r="G83" s="231">
        <v>6380.4</v>
      </c>
      <c r="H83" s="232">
        <v>0</v>
      </c>
      <c r="I83" s="231">
        <f>G83*(1+H83/100)</f>
        <v>6380.4</v>
      </c>
      <c r="J83" s="232"/>
      <c r="K83" s="233">
        <f>I83*J83</f>
        <v>0</v>
      </c>
    </row>
    <row r="84" spans="1:11" ht="24" customHeight="1">
      <c r="A84" s="234"/>
      <c r="B84" s="235"/>
      <c r="C84" s="235"/>
      <c r="D84" s="236"/>
      <c r="E84" s="237" t="s">
        <v>1311</v>
      </c>
      <c r="F84" s="235"/>
      <c r="G84" s="238">
        <v>5258.5</v>
      </c>
      <c r="H84" s="239"/>
      <c r="I84" s="240"/>
      <c r="J84" s="239"/>
      <c r="K84" s="241"/>
    </row>
    <row r="85" spans="1:11" ht="26.4" customHeight="1">
      <c r="A85" s="226">
        <v>24</v>
      </c>
      <c r="B85" s="227" t="s">
        <v>1224</v>
      </c>
      <c r="C85" s="228" t="s">
        <v>1312</v>
      </c>
      <c r="D85" s="229"/>
      <c r="E85" s="230" t="s">
        <v>1313</v>
      </c>
      <c r="F85" s="227" t="s">
        <v>157</v>
      </c>
      <c r="G85" s="231">
        <v>490.8</v>
      </c>
      <c r="H85" s="232">
        <v>0</v>
      </c>
      <c r="I85" s="231">
        <f>G85*(1+H85/100)</f>
        <v>490.8</v>
      </c>
      <c r="J85" s="232"/>
      <c r="K85" s="233">
        <f>I85*J85</f>
        <v>0</v>
      </c>
    </row>
    <row r="86" spans="1:11" ht="24.6" customHeight="1">
      <c r="A86" s="234"/>
      <c r="B86" s="235"/>
      <c r="C86" s="235"/>
      <c r="D86" s="236"/>
      <c r="E86" s="237" t="s">
        <v>1308</v>
      </c>
      <c r="F86" s="235"/>
      <c r="G86" s="238">
        <v>490.8</v>
      </c>
      <c r="H86" s="239"/>
      <c r="I86" s="240"/>
      <c r="J86" s="239"/>
      <c r="K86" s="241"/>
    </row>
    <row r="87" spans="1:11" ht="13.8" customHeight="1">
      <c r="A87" s="226">
        <v>25</v>
      </c>
      <c r="B87" s="227" t="s">
        <v>1224</v>
      </c>
      <c r="C87" s="228" t="s">
        <v>1314</v>
      </c>
      <c r="D87" s="229"/>
      <c r="E87" s="230" t="s">
        <v>1315</v>
      </c>
      <c r="F87" s="227" t="s">
        <v>157</v>
      </c>
      <c r="G87" s="231">
        <v>490.8</v>
      </c>
      <c r="H87" s="232">
        <v>0</v>
      </c>
      <c r="I87" s="231">
        <f>G87*(1+H87/100)</f>
        <v>490.8</v>
      </c>
      <c r="J87" s="232"/>
      <c r="K87" s="233">
        <f>I87*J87</f>
        <v>0</v>
      </c>
    </row>
    <row r="88" spans="1:11" ht="26.4" customHeight="1">
      <c r="A88" s="234"/>
      <c r="B88" s="235"/>
      <c r="C88" s="235"/>
      <c r="D88" s="236"/>
      <c r="E88" s="237" t="s">
        <v>1308</v>
      </c>
      <c r="F88" s="235"/>
      <c r="G88" s="238">
        <v>490.8</v>
      </c>
      <c r="H88" s="239"/>
      <c r="I88" s="240"/>
      <c r="J88" s="239"/>
      <c r="K88" s="241"/>
    </row>
    <row r="89" spans="1:11" ht="25.8" customHeight="1">
      <c r="A89" s="226">
        <v>26</v>
      </c>
      <c r="B89" s="227" t="s">
        <v>1224</v>
      </c>
      <c r="C89" s="228" t="s">
        <v>1316</v>
      </c>
      <c r="D89" s="229"/>
      <c r="E89" s="230" t="s">
        <v>1317</v>
      </c>
      <c r="F89" s="227" t="s">
        <v>157</v>
      </c>
      <c r="G89" s="231">
        <v>490.8</v>
      </c>
      <c r="H89" s="232">
        <v>0</v>
      </c>
      <c r="I89" s="231">
        <f>G89*(1+H89/100)</f>
        <v>490.8</v>
      </c>
      <c r="J89" s="232"/>
      <c r="K89" s="233">
        <f>I89*J89</f>
        <v>0</v>
      </c>
    </row>
    <row r="90" spans="1:11" ht="25.2" customHeight="1">
      <c r="A90" s="234"/>
      <c r="B90" s="235"/>
      <c r="C90" s="235"/>
      <c r="D90" s="236"/>
      <c r="E90" s="237" t="s">
        <v>1308</v>
      </c>
      <c r="F90" s="235"/>
      <c r="G90" s="238">
        <v>490.8</v>
      </c>
      <c r="H90" s="239"/>
      <c r="I90" s="240"/>
      <c r="J90" s="239"/>
      <c r="K90" s="241"/>
    </row>
    <row r="91" spans="1:11" ht="25.2" customHeight="1">
      <c r="A91" s="226">
        <v>27</v>
      </c>
      <c r="B91" s="227" t="s">
        <v>1224</v>
      </c>
      <c r="C91" s="228" t="s">
        <v>1318</v>
      </c>
      <c r="D91" s="229"/>
      <c r="E91" s="230" t="s">
        <v>1319</v>
      </c>
      <c r="F91" s="227" t="s">
        <v>242</v>
      </c>
      <c r="G91" s="231">
        <v>1963.2</v>
      </c>
      <c r="H91" s="232">
        <v>0</v>
      </c>
      <c r="I91" s="231">
        <f>G91*(1+H91/100)</f>
        <v>1963.2</v>
      </c>
      <c r="J91" s="232"/>
      <c r="K91" s="233">
        <f>I91*J91</f>
        <v>0</v>
      </c>
    </row>
    <row r="92" spans="1:11" ht="25.2" customHeight="1">
      <c r="A92" s="234"/>
      <c r="B92" s="235"/>
      <c r="C92" s="235"/>
      <c r="D92" s="236"/>
      <c r="E92" s="237" t="s">
        <v>1320</v>
      </c>
      <c r="F92" s="235"/>
      <c r="G92" s="238">
        <v>1963.2</v>
      </c>
      <c r="H92" s="239"/>
      <c r="I92" s="240"/>
      <c r="J92" s="239"/>
      <c r="K92" s="241"/>
    </row>
    <row r="93" spans="1:11" ht="24.6" customHeight="1">
      <c r="A93" s="226">
        <v>28</v>
      </c>
      <c r="B93" s="227" t="s">
        <v>1235</v>
      </c>
      <c r="C93" s="228" t="s">
        <v>1321</v>
      </c>
      <c r="D93" s="229"/>
      <c r="E93" s="230" t="s">
        <v>1322</v>
      </c>
      <c r="F93" s="227" t="s">
        <v>173</v>
      </c>
      <c r="G93" s="231">
        <v>108</v>
      </c>
      <c r="H93" s="232">
        <v>0</v>
      </c>
      <c r="I93" s="231">
        <f>G93*(1+H93/100)</f>
        <v>108</v>
      </c>
      <c r="J93" s="232"/>
      <c r="K93" s="233">
        <f>I93*J93</f>
        <v>0</v>
      </c>
    </row>
    <row r="94" spans="1:11">
      <c r="A94" s="234"/>
      <c r="B94" s="235"/>
      <c r="C94" s="235"/>
      <c r="D94" s="236"/>
      <c r="E94" s="237">
        <v>108</v>
      </c>
      <c r="F94" s="235"/>
      <c r="G94" s="238">
        <v>108</v>
      </c>
      <c r="H94" s="239"/>
      <c r="I94" s="240"/>
      <c r="J94" s="239"/>
      <c r="K94" s="241"/>
    </row>
    <row r="95" spans="1:11" ht="16.8" customHeight="1">
      <c r="A95" s="226">
        <v>29</v>
      </c>
      <c r="B95" s="227" t="s">
        <v>1235</v>
      </c>
      <c r="C95" s="228" t="s">
        <v>1323</v>
      </c>
      <c r="D95" s="229"/>
      <c r="E95" s="230" t="s">
        <v>1324</v>
      </c>
      <c r="F95" s="227" t="s">
        <v>255</v>
      </c>
      <c r="G95" s="231">
        <v>1.113</v>
      </c>
      <c r="H95" s="232">
        <v>0</v>
      </c>
      <c r="I95" s="231">
        <f>G95*(1+H95/100)</f>
        <v>1.113</v>
      </c>
      <c r="J95" s="232"/>
      <c r="K95" s="233">
        <f>I95*J95</f>
        <v>0</v>
      </c>
    </row>
    <row r="96" spans="1:11">
      <c r="A96" s="234"/>
      <c r="B96" s="235"/>
      <c r="C96" s="235"/>
      <c r="D96" s="236"/>
      <c r="E96" s="237">
        <v>1.113</v>
      </c>
      <c r="F96" s="235"/>
      <c r="G96" s="238">
        <v>1.113</v>
      </c>
      <c r="H96" s="239"/>
      <c r="I96" s="240"/>
      <c r="J96" s="239"/>
      <c r="K96" s="241"/>
    </row>
    <row r="97" spans="1:11">
      <c r="A97" s="242"/>
      <c r="B97" s="243"/>
      <c r="C97" s="243"/>
      <c r="D97" s="244"/>
      <c r="E97" s="245"/>
      <c r="F97" s="243"/>
      <c r="G97" s="246"/>
      <c r="H97" s="247"/>
      <c r="I97" s="246"/>
      <c r="J97" s="247"/>
      <c r="K97" s="248"/>
    </row>
    <row r="98" spans="1:11">
      <c r="A98" s="220"/>
      <c r="B98" s="208"/>
      <c r="C98" s="221"/>
      <c r="D98" s="222"/>
      <c r="E98" s="221" t="s">
        <v>1325</v>
      </c>
      <c r="F98" s="208"/>
      <c r="G98" s="223"/>
      <c r="H98" s="224"/>
      <c r="I98" s="223"/>
      <c r="J98" s="224"/>
      <c r="K98" s="225">
        <f>SUBTOTAL(9,K99:K100)</f>
        <v>0</v>
      </c>
    </row>
    <row r="99" spans="1:11" ht="37.799999999999997" customHeight="1">
      <c r="A99" s="226">
        <v>30</v>
      </c>
      <c r="B99" s="227" t="s">
        <v>1224</v>
      </c>
      <c r="C99" s="228" t="s">
        <v>1326</v>
      </c>
      <c r="D99" s="229"/>
      <c r="E99" s="230" t="s">
        <v>338</v>
      </c>
      <c r="F99" s="227" t="s">
        <v>255</v>
      </c>
      <c r="G99" s="231">
        <v>2776.1</v>
      </c>
      <c r="H99" s="232">
        <v>0</v>
      </c>
      <c r="I99" s="231">
        <f>G99*(1+H99/100)</f>
        <v>2776.1</v>
      </c>
      <c r="J99" s="232"/>
      <c r="K99" s="233">
        <f>I99*J99</f>
        <v>0</v>
      </c>
    </row>
    <row r="100" spans="1:11">
      <c r="A100" s="242"/>
      <c r="B100" s="243"/>
      <c r="C100" s="243"/>
      <c r="D100" s="244"/>
      <c r="E100" s="245"/>
      <c r="F100" s="243"/>
      <c r="G100" s="246"/>
      <c r="H100" s="247"/>
      <c r="I100" s="246"/>
      <c r="J100" s="247"/>
      <c r="K100" s="248"/>
    </row>
    <row r="101" spans="1:11">
      <c r="A101" s="220"/>
      <c r="B101" s="208"/>
      <c r="C101" s="221"/>
      <c r="D101" s="222"/>
      <c r="E101" s="221" t="s">
        <v>1327</v>
      </c>
      <c r="F101" s="208"/>
      <c r="G101" s="223"/>
      <c r="H101" s="224"/>
      <c r="I101" s="223"/>
      <c r="J101" s="224"/>
      <c r="K101" s="225">
        <f>SUBTOTAL(9,K102:K104)</f>
        <v>0</v>
      </c>
    </row>
    <row r="102" spans="1:11" ht="25.2" customHeight="1">
      <c r="A102" s="226">
        <v>31</v>
      </c>
      <c r="B102" s="227" t="s">
        <v>1224</v>
      </c>
      <c r="C102" s="228" t="s">
        <v>1328</v>
      </c>
      <c r="D102" s="229"/>
      <c r="E102" s="230" t="s">
        <v>1329</v>
      </c>
      <c r="F102" s="227" t="s">
        <v>1330</v>
      </c>
      <c r="G102" s="231">
        <v>68</v>
      </c>
      <c r="H102" s="232">
        <v>0</v>
      </c>
      <c r="I102" s="231">
        <f>G102*(1+H102/100)</f>
        <v>68</v>
      </c>
      <c r="J102" s="232"/>
      <c r="K102" s="233">
        <f>I102*J102</f>
        <v>0</v>
      </c>
    </row>
    <row r="103" spans="1:11" ht="23.4" customHeight="1">
      <c r="A103" s="234"/>
      <c r="B103" s="235"/>
      <c r="C103" s="235"/>
      <c r="D103" s="236"/>
      <c r="E103" s="237" t="s">
        <v>1331</v>
      </c>
      <c r="F103" s="235"/>
      <c r="G103" s="238">
        <v>68</v>
      </c>
      <c r="H103" s="239"/>
      <c r="I103" s="240"/>
      <c r="J103" s="239"/>
      <c r="K103" s="241"/>
    </row>
    <row r="104" spans="1:11">
      <c r="A104" s="242"/>
      <c r="B104" s="243"/>
      <c r="C104" s="243"/>
      <c r="D104" s="244"/>
      <c r="E104" s="245"/>
      <c r="F104" s="243"/>
      <c r="G104" s="246"/>
      <c r="H104" s="247"/>
      <c r="I104" s="246"/>
      <c r="J104" s="247"/>
      <c r="K104" s="248"/>
    </row>
    <row r="105" spans="1:11">
      <c r="A105" s="220"/>
      <c r="B105" s="208"/>
      <c r="C105" s="221"/>
      <c r="D105" s="222"/>
      <c r="E105" s="221" t="s">
        <v>1332</v>
      </c>
      <c r="F105" s="208"/>
      <c r="G105" s="223"/>
      <c r="H105" s="224"/>
      <c r="I105" s="223"/>
      <c r="J105" s="224"/>
      <c r="K105" s="225">
        <f>SUBTOTAL(9,K106:K113)</f>
        <v>0</v>
      </c>
    </row>
    <row r="106" spans="1:11" ht="16.8" customHeight="1">
      <c r="A106" s="226">
        <v>32</v>
      </c>
      <c r="B106" s="227" t="s">
        <v>1224</v>
      </c>
      <c r="C106" s="228" t="s">
        <v>1333</v>
      </c>
      <c r="D106" s="229"/>
      <c r="E106" s="230" t="s">
        <v>1334</v>
      </c>
      <c r="F106" s="227" t="s">
        <v>1335</v>
      </c>
      <c r="G106" s="231">
        <v>1768</v>
      </c>
      <c r="H106" s="232">
        <v>0</v>
      </c>
      <c r="I106" s="231">
        <f>G106*(1+H106/100)</f>
        <v>1768</v>
      </c>
      <c r="J106" s="232"/>
      <c r="K106" s="233">
        <f>I106*J106</f>
        <v>0</v>
      </c>
    </row>
    <row r="107" spans="1:11" ht="25.8" customHeight="1">
      <c r="A107" s="234"/>
      <c r="B107" s="235"/>
      <c r="C107" s="235"/>
      <c r="D107" s="236"/>
      <c r="E107" s="237" t="s">
        <v>1336</v>
      </c>
      <c r="F107" s="235"/>
      <c r="G107" s="238">
        <v>1768</v>
      </c>
      <c r="H107" s="239"/>
      <c r="I107" s="240"/>
      <c r="J107" s="239"/>
      <c r="K107" s="241"/>
    </row>
    <row r="108" spans="1:11" ht="13.2" customHeight="1">
      <c r="A108" s="226">
        <v>33</v>
      </c>
      <c r="B108" s="227" t="s">
        <v>1337</v>
      </c>
      <c r="C108" s="228" t="s">
        <v>1338</v>
      </c>
      <c r="D108" s="229"/>
      <c r="E108" s="230" t="s">
        <v>1339</v>
      </c>
      <c r="F108" s="227" t="s">
        <v>1335</v>
      </c>
      <c r="G108" s="231">
        <v>1768</v>
      </c>
      <c r="H108" s="232">
        <v>0</v>
      </c>
      <c r="I108" s="231">
        <f>G108*(1+H108/100)</f>
        <v>1768</v>
      </c>
      <c r="J108" s="232"/>
      <c r="K108" s="233">
        <f>I108*J108</f>
        <v>0</v>
      </c>
    </row>
    <row r="109" spans="1:11" ht="23.4" customHeight="1">
      <c r="A109" s="234"/>
      <c r="B109" s="235"/>
      <c r="C109" s="235"/>
      <c r="D109" s="236"/>
      <c r="E109" s="237" t="s">
        <v>1340</v>
      </c>
      <c r="F109" s="235"/>
      <c r="G109" s="238">
        <v>1768</v>
      </c>
      <c r="H109" s="239"/>
      <c r="I109" s="240"/>
      <c r="J109" s="239"/>
      <c r="K109" s="241"/>
    </row>
    <row r="110" spans="1:11">
      <c r="A110" s="234"/>
      <c r="B110" s="235"/>
      <c r="C110" s="235"/>
      <c r="D110" s="236"/>
      <c r="E110" s="237"/>
      <c r="F110" s="235"/>
      <c r="G110" s="238"/>
      <c r="H110" s="239"/>
      <c r="I110" s="240"/>
      <c r="J110" s="239"/>
      <c r="K110" s="241"/>
    </row>
    <row r="111" spans="1:11" ht="24.6" customHeight="1">
      <c r="A111" s="226">
        <v>34</v>
      </c>
      <c r="B111" s="227" t="s">
        <v>1337</v>
      </c>
      <c r="C111" s="228" t="s">
        <v>1341</v>
      </c>
      <c r="D111" s="229"/>
      <c r="E111" s="230" t="s">
        <v>1342</v>
      </c>
      <c r="F111" s="227" t="s">
        <v>1330</v>
      </c>
      <c r="G111" s="231">
        <v>62</v>
      </c>
      <c r="H111" s="232">
        <v>0</v>
      </c>
      <c r="I111" s="231">
        <f>G111*(1+H111/100)</f>
        <v>62</v>
      </c>
      <c r="J111" s="232"/>
      <c r="K111" s="233">
        <f>I111*J111</f>
        <v>0</v>
      </c>
    </row>
    <row r="112" spans="1:11" ht="45.6" customHeight="1">
      <c r="A112" s="234"/>
      <c r="B112" s="235"/>
      <c r="C112" s="235"/>
      <c r="D112" s="236"/>
      <c r="E112" s="237" t="s">
        <v>1343</v>
      </c>
      <c r="F112" s="235"/>
      <c r="G112" s="238">
        <v>62</v>
      </c>
      <c r="H112" s="239"/>
      <c r="I112" s="240"/>
      <c r="J112" s="239"/>
      <c r="K112" s="241"/>
    </row>
    <row r="113" spans="1:11">
      <c r="A113" s="242"/>
      <c r="B113" s="243"/>
      <c r="C113" s="243"/>
      <c r="D113" s="244"/>
      <c r="E113" s="245"/>
      <c r="F113" s="243"/>
      <c r="G113" s="246"/>
      <c r="H113" s="247"/>
      <c r="I113" s="246"/>
      <c r="J113" s="247"/>
      <c r="K113" s="248"/>
    </row>
    <row r="114" spans="1:11">
      <c r="A114" s="220"/>
      <c r="B114" s="208"/>
      <c r="C114" s="221"/>
      <c r="D114" s="222"/>
      <c r="E114" s="221" t="s">
        <v>1344</v>
      </c>
      <c r="F114" s="208"/>
      <c r="G114" s="223"/>
      <c r="H114" s="224"/>
      <c r="I114" s="223"/>
      <c r="J114" s="224"/>
      <c r="K114" s="225">
        <f>SUBTOTAL(9,K115:K117)</f>
        <v>0</v>
      </c>
    </row>
    <row r="115" spans="1:11" ht="22.8" customHeight="1">
      <c r="A115" s="226">
        <v>35</v>
      </c>
      <c r="B115" s="227" t="s">
        <v>1337</v>
      </c>
      <c r="C115" s="228" t="s">
        <v>1345</v>
      </c>
      <c r="D115" s="229"/>
      <c r="E115" s="230" t="s">
        <v>1346</v>
      </c>
      <c r="F115" s="227" t="s">
        <v>157</v>
      </c>
      <c r="G115" s="231">
        <v>80.56</v>
      </c>
      <c r="H115" s="232">
        <v>0</v>
      </c>
      <c r="I115" s="231">
        <f>G115*(1+H115/100)</f>
        <v>80.56</v>
      </c>
      <c r="J115" s="232"/>
      <c r="K115" s="233">
        <f>I115*J115</f>
        <v>0</v>
      </c>
    </row>
    <row r="116" spans="1:11">
      <c r="A116" s="234"/>
      <c r="B116" s="235"/>
      <c r="C116" s="235"/>
      <c r="D116" s="236"/>
      <c r="E116" s="237">
        <v>80.56</v>
      </c>
      <c r="F116" s="235"/>
      <c r="G116" s="238">
        <v>80.56</v>
      </c>
      <c r="H116" s="239"/>
      <c r="I116" s="240"/>
      <c r="J116" s="239"/>
      <c r="K116" s="241"/>
    </row>
    <row r="117" spans="1:11">
      <c r="A117" s="242"/>
      <c r="B117" s="243"/>
      <c r="C117" s="243"/>
      <c r="D117" s="244"/>
      <c r="E117" s="245"/>
      <c r="F117" s="243"/>
      <c r="G117" s="246"/>
      <c r="H117" s="247"/>
      <c r="I117" s="246"/>
      <c r="J117" s="247"/>
      <c r="K117" s="248"/>
    </row>
    <row r="118" spans="1:11">
      <c r="A118" s="220"/>
      <c r="B118" s="208"/>
      <c r="C118" s="221"/>
      <c r="D118" s="222"/>
      <c r="E118" s="221" t="s">
        <v>1347</v>
      </c>
      <c r="F118" s="208"/>
      <c r="G118" s="223"/>
      <c r="H118" s="224"/>
      <c r="I118" s="223"/>
      <c r="J118" s="224"/>
      <c r="K118" s="225">
        <f>SUBTOTAL(9,K119:K122)</f>
        <v>0</v>
      </c>
    </row>
    <row r="119" spans="1:11" ht="15" customHeight="1">
      <c r="A119" s="226">
        <v>36</v>
      </c>
      <c r="B119" s="227" t="s">
        <v>1348</v>
      </c>
      <c r="C119" s="228" t="s">
        <v>1349</v>
      </c>
      <c r="D119" s="229"/>
      <c r="E119" s="230" t="s">
        <v>1350</v>
      </c>
      <c r="F119" s="227" t="s">
        <v>297</v>
      </c>
      <c r="G119" s="231">
        <v>1</v>
      </c>
      <c r="H119" s="232">
        <v>0</v>
      </c>
      <c r="I119" s="231">
        <f>G119*(1+H119/100)</f>
        <v>1</v>
      </c>
      <c r="J119" s="232"/>
      <c r="K119" s="233">
        <f>I119*J119</f>
        <v>0</v>
      </c>
    </row>
    <row r="120" spans="1:11" ht="16.2" customHeight="1">
      <c r="A120" s="226">
        <v>37</v>
      </c>
      <c r="B120" s="227" t="s">
        <v>1348</v>
      </c>
      <c r="C120" s="228" t="s">
        <v>1351</v>
      </c>
      <c r="D120" s="229"/>
      <c r="E120" s="230" t="s">
        <v>1352</v>
      </c>
      <c r="F120" s="227" t="s">
        <v>297</v>
      </c>
      <c r="G120" s="231">
        <v>1</v>
      </c>
      <c r="H120" s="232">
        <v>0</v>
      </c>
      <c r="I120" s="231">
        <f>G120*(1+H120/100)</f>
        <v>1</v>
      </c>
      <c r="J120" s="232"/>
      <c r="K120" s="233">
        <f>I120*J120</f>
        <v>0</v>
      </c>
    </row>
    <row r="121" spans="1:11" ht="15" customHeight="1">
      <c r="A121" s="226">
        <v>38</v>
      </c>
      <c r="B121" s="227" t="s">
        <v>1348</v>
      </c>
      <c r="C121" s="228" t="s">
        <v>1353</v>
      </c>
      <c r="D121" s="229"/>
      <c r="E121" s="230" t="s">
        <v>1354</v>
      </c>
      <c r="F121" s="227" t="s">
        <v>297</v>
      </c>
      <c r="G121" s="231">
        <v>1</v>
      </c>
      <c r="H121" s="232">
        <v>0</v>
      </c>
      <c r="I121" s="231">
        <f>G121*(1+H121/100)</f>
        <v>1</v>
      </c>
      <c r="J121" s="232"/>
      <c r="K121" s="233">
        <f>I121*J121</f>
        <v>0</v>
      </c>
    </row>
    <row r="122" spans="1:11">
      <c r="A122" s="242"/>
      <c r="B122" s="243"/>
      <c r="C122" s="243"/>
      <c r="D122" s="244"/>
      <c r="E122" s="245"/>
      <c r="F122" s="243"/>
      <c r="G122" s="246"/>
      <c r="H122" s="247"/>
      <c r="I122" s="246"/>
      <c r="J122" s="247"/>
      <c r="K122" s="248"/>
    </row>
    <row r="123" spans="1:11">
      <c r="A123" s="220"/>
      <c r="B123" s="208"/>
      <c r="C123" s="221"/>
      <c r="D123" s="222"/>
      <c r="E123" s="221" t="s">
        <v>1355</v>
      </c>
      <c r="F123" s="208"/>
      <c r="G123" s="223"/>
      <c r="H123" s="224"/>
      <c r="I123" s="223"/>
      <c r="J123" s="224"/>
      <c r="K123" s="225">
        <f>SUBTOTAL(9,K124:K132)</f>
        <v>0</v>
      </c>
    </row>
    <row r="124" spans="1:11" ht="13.2" customHeight="1">
      <c r="A124" s="226">
        <v>39</v>
      </c>
      <c r="B124" s="227" t="s">
        <v>1348</v>
      </c>
      <c r="C124" s="228" t="s">
        <v>1356</v>
      </c>
      <c r="D124" s="229"/>
      <c r="E124" s="230" t="s">
        <v>1357</v>
      </c>
      <c r="F124" s="227" t="s">
        <v>297</v>
      </c>
      <c r="G124" s="231">
        <v>1</v>
      </c>
      <c r="H124" s="232">
        <v>0</v>
      </c>
      <c r="I124" s="231">
        <f>G124*(1+H124/100)</f>
        <v>1</v>
      </c>
      <c r="J124" s="232"/>
      <c r="K124" s="233">
        <f>I124*J124</f>
        <v>0</v>
      </c>
    </row>
    <row r="125" spans="1:11" ht="23.4" customHeight="1">
      <c r="A125" s="234"/>
      <c r="B125" s="235"/>
      <c r="C125" s="235"/>
      <c r="D125" s="236"/>
      <c r="E125" s="237" t="s">
        <v>1358</v>
      </c>
      <c r="F125" s="235"/>
      <c r="G125" s="238">
        <v>1</v>
      </c>
      <c r="H125" s="239"/>
      <c r="I125" s="240"/>
      <c r="J125" s="239"/>
      <c r="K125" s="241"/>
    </row>
    <row r="126" spans="1:11" ht="15" customHeight="1">
      <c r="A126" s="226">
        <v>40</v>
      </c>
      <c r="B126" s="227" t="s">
        <v>1348</v>
      </c>
      <c r="C126" s="228" t="s">
        <v>1359</v>
      </c>
      <c r="D126" s="229"/>
      <c r="E126" s="230" t="s">
        <v>1360</v>
      </c>
      <c r="F126" s="227" t="s">
        <v>297</v>
      </c>
      <c r="G126" s="231">
        <v>1</v>
      </c>
      <c r="H126" s="232">
        <v>0</v>
      </c>
      <c r="I126" s="231">
        <f t="shared" ref="I126:I131" si="0">G126*(1+H126/100)</f>
        <v>1</v>
      </c>
      <c r="J126" s="232"/>
      <c r="K126" s="233">
        <f t="shared" ref="K126:K131" si="1">I126*J126</f>
        <v>0</v>
      </c>
    </row>
    <row r="127" spans="1:11" ht="16.8" customHeight="1">
      <c r="A127" s="226">
        <v>41</v>
      </c>
      <c r="B127" s="227" t="s">
        <v>1348</v>
      </c>
      <c r="C127" s="228" t="s">
        <v>1361</v>
      </c>
      <c r="D127" s="229"/>
      <c r="E127" s="230" t="s">
        <v>1362</v>
      </c>
      <c r="F127" s="227" t="s">
        <v>297</v>
      </c>
      <c r="G127" s="231">
        <v>1</v>
      </c>
      <c r="H127" s="232">
        <v>0</v>
      </c>
      <c r="I127" s="231">
        <f t="shared" si="0"/>
        <v>1</v>
      </c>
      <c r="J127" s="232"/>
      <c r="K127" s="233">
        <f t="shared" si="1"/>
        <v>0</v>
      </c>
    </row>
    <row r="128" spans="1:11" ht="13.8" customHeight="1">
      <c r="A128" s="226">
        <v>42</v>
      </c>
      <c r="B128" s="227" t="s">
        <v>1348</v>
      </c>
      <c r="C128" s="228" t="s">
        <v>1363</v>
      </c>
      <c r="D128" s="229"/>
      <c r="E128" s="230" t="s">
        <v>1364</v>
      </c>
      <c r="F128" s="227" t="s">
        <v>297</v>
      </c>
      <c r="G128" s="231">
        <v>1</v>
      </c>
      <c r="H128" s="232">
        <v>0</v>
      </c>
      <c r="I128" s="231">
        <f t="shared" si="0"/>
        <v>1</v>
      </c>
      <c r="J128" s="232"/>
      <c r="K128" s="233">
        <f t="shared" si="1"/>
        <v>0</v>
      </c>
    </row>
    <row r="129" spans="1:11" ht="14.4" customHeight="1">
      <c r="A129" s="226">
        <v>43</v>
      </c>
      <c r="B129" s="227" t="s">
        <v>1348</v>
      </c>
      <c r="C129" s="228" t="s">
        <v>1365</v>
      </c>
      <c r="D129" s="229"/>
      <c r="E129" s="230" t="s">
        <v>1366</v>
      </c>
      <c r="F129" s="227" t="s">
        <v>297</v>
      </c>
      <c r="G129" s="231">
        <v>1</v>
      </c>
      <c r="H129" s="232">
        <v>0</v>
      </c>
      <c r="I129" s="231">
        <f t="shared" si="0"/>
        <v>1</v>
      </c>
      <c r="J129" s="232"/>
      <c r="K129" s="233">
        <f t="shared" si="1"/>
        <v>0</v>
      </c>
    </row>
    <row r="130" spans="1:11" ht="14.4" customHeight="1">
      <c r="A130" s="226">
        <v>44</v>
      </c>
      <c r="B130" s="227" t="s">
        <v>1348</v>
      </c>
      <c r="C130" s="228" t="s">
        <v>1367</v>
      </c>
      <c r="D130" s="229"/>
      <c r="E130" s="230" t="s">
        <v>1368</v>
      </c>
      <c r="F130" s="227" t="s">
        <v>297</v>
      </c>
      <c r="G130" s="231">
        <v>1</v>
      </c>
      <c r="H130" s="232">
        <v>0</v>
      </c>
      <c r="I130" s="231">
        <f t="shared" si="0"/>
        <v>1</v>
      </c>
      <c r="J130" s="232"/>
      <c r="K130" s="233">
        <f t="shared" si="1"/>
        <v>0</v>
      </c>
    </row>
    <row r="131" spans="1:11" ht="15" customHeight="1">
      <c r="A131" s="226">
        <v>45</v>
      </c>
      <c r="B131" s="227" t="s">
        <v>1348</v>
      </c>
      <c r="C131" s="228" t="s">
        <v>1369</v>
      </c>
      <c r="D131" s="229"/>
      <c r="E131" s="230" t="s">
        <v>1370</v>
      </c>
      <c r="F131" s="227" t="s">
        <v>297</v>
      </c>
      <c r="G131" s="231">
        <v>1</v>
      </c>
      <c r="H131" s="232">
        <v>0</v>
      </c>
      <c r="I131" s="231">
        <f t="shared" si="0"/>
        <v>1</v>
      </c>
      <c r="J131" s="232"/>
      <c r="K131" s="233">
        <f t="shared" si="1"/>
        <v>0</v>
      </c>
    </row>
    <row r="132" spans="1:11">
      <c r="A132" s="242"/>
      <c r="B132" s="243"/>
      <c r="C132" s="243"/>
      <c r="D132" s="244"/>
      <c r="E132" s="245"/>
      <c r="F132" s="243"/>
      <c r="G132" s="246"/>
      <c r="H132" s="247"/>
      <c r="I132" s="246"/>
      <c r="J132" s="247"/>
      <c r="K132" s="248"/>
    </row>
    <row r="133" spans="1:11">
      <c r="A133" s="220"/>
      <c r="B133" s="208"/>
      <c r="C133" s="221"/>
      <c r="D133" s="222"/>
      <c r="E133" s="221" t="s">
        <v>1371</v>
      </c>
      <c r="F133" s="208"/>
      <c r="G133" s="223"/>
      <c r="H133" s="224"/>
      <c r="I133" s="223"/>
      <c r="J133" s="224"/>
      <c r="K133" s="225">
        <f>SUBTOTAL(9,K134:K136)</f>
        <v>0</v>
      </c>
    </row>
    <row r="134" spans="1:11" ht="13.8" customHeight="1">
      <c r="A134" s="226">
        <v>46</v>
      </c>
      <c r="B134" s="227" t="s">
        <v>1348</v>
      </c>
      <c r="C134" s="228" t="s">
        <v>1372</v>
      </c>
      <c r="D134" s="229"/>
      <c r="E134" s="230" t="s">
        <v>1373</v>
      </c>
      <c r="F134" s="227" t="s">
        <v>297</v>
      </c>
      <c r="G134" s="231">
        <v>5</v>
      </c>
      <c r="H134" s="232">
        <v>0</v>
      </c>
      <c r="I134" s="231">
        <f>G134*(1+H134/100)</f>
        <v>5</v>
      </c>
      <c r="J134" s="232"/>
      <c r="K134" s="233">
        <f>I134*J134</f>
        <v>0</v>
      </c>
    </row>
    <row r="135" spans="1:11">
      <c r="A135" s="234"/>
      <c r="B135" s="235"/>
      <c r="C135" s="235"/>
      <c r="D135" s="236"/>
      <c r="E135" s="237" t="s">
        <v>1374</v>
      </c>
      <c r="F135" s="235"/>
      <c r="G135" s="238">
        <v>5</v>
      </c>
      <c r="H135" s="239"/>
      <c r="I135" s="240"/>
      <c r="J135" s="239"/>
      <c r="K135" s="241"/>
    </row>
    <row r="136" spans="1:11">
      <c r="A136" s="242"/>
      <c r="B136" s="243"/>
      <c r="C136" s="243"/>
      <c r="D136" s="244"/>
      <c r="E136" s="245"/>
      <c r="F136" s="243"/>
      <c r="G136" s="246"/>
      <c r="H136" s="247"/>
      <c r="I136" s="246"/>
      <c r="J136" s="247"/>
      <c r="K136" s="248"/>
    </row>
    <row r="137" spans="1:11">
      <c r="A137" s="242"/>
      <c r="B137" s="243"/>
      <c r="C137" s="243"/>
      <c r="D137" s="244"/>
      <c r="E137" s="254" t="s">
        <v>1375</v>
      </c>
      <c r="F137" s="243"/>
      <c r="G137" s="246"/>
      <c r="H137" s="247"/>
      <c r="I137" s="246"/>
      <c r="J137" s="247"/>
      <c r="K137" s="255">
        <f>SUM(K6+K27+K33+K43+K47+K56+K66+K98+K101+K105+K114+K118+K123+K133)</f>
        <v>0</v>
      </c>
    </row>
    <row r="138" spans="1:11">
      <c r="A138" s="242"/>
      <c r="B138" s="243"/>
      <c r="C138" s="243"/>
      <c r="D138" s="244"/>
      <c r="E138" s="245"/>
      <c r="F138" s="243"/>
      <c r="G138" s="246"/>
      <c r="H138" s="247"/>
      <c r="I138" s="246"/>
      <c r="J138" s="247"/>
      <c r="K138" s="248"/>
    </row>
    <row r="139" spans="1:11">
      <c r="A139" s="242"/>
      <c r="B139" s="243"/>
      <c r="C139" s="243"/>
      <c r="D139" s="244"/>
      <c r="E139" s="245"/>
      <c r="F139" s="243"/>
      <c r="G139" s="246"/>
      <c r="H139" s="247"/>
      <c r="I139" s="246"/>
      <c r="J139" s="247"/>
      <c r="K139" s="248"/>
    </row>
    <row r="140" spans="1:11">
      <c r="A140" s="242"/>
      <c r="B140" s="243"/>
      <c r="C140" s="243"/>
      <c r="D140" s="244"/>
      <c r="E140" s="245"/>
      <c r="F140" s="243"/>
      <c r="G140" s="246"/>
      <c r="H140" s="247"/>
      <c r="I140" s="246"/>
      <c r="J140" s="247"/>
      <c r="K140" s="248"/>
    </row>
  </sheetData>
  <pageMargins left="0.7" right="0.7" top="0.78740157499999996" bottom="0.78740157499999996" header="0.3" footer="0.3"/>
  <pageSetup paperSize="9" scale="73" orientation="landscape" verticalDpi="0" r:id="rId1"/>
</worksheet>
</file>

<file path=xl/worksheets/sheet8.xml><?xml version="1.0" encoding="utf-8"?>
<worksheet xmlns="http://schemas.openxmlformats.org/spreadsheetml/2006/main" xmlns:r="http://schemas.openxmlformats.org/officeDocument/2006/relationships">
  <sheetPr>
    <pageSetUpPr fitToPage="1"/>
  </sheetPr>
  <dimension ref="A1:BM138"/>
  <sheetViews>
    <sheetView showGridLines="0" workbookViewId="0">
      <selection activeCell="H133" sqref="H133:H137"/>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98</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956</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ROUND(J123,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ROUND((SUM(BE123:BE137)),  2)</f>
        <v>0</v>
      </c>
      <c r="G33" s="30"/>
      <c r="H33" s="30"/>
      <c r="I33" s="99">
        <v>0.21</v>
      </c>
      <c r="J33" s="98">
        <f>ROUND(((SUM(BE123:BE137))*I33),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ROUND((SUM(BF123:BF137)),  2)</f>
        <v>0</v>
      </c>
      <c r="G34" s="30"/>
      <c r="H34" s="30"/>
      <c r="I34" s="99">
        <v>0.15</v>
      </c>
      <c r="J34" s="98">
        <f>ROUND(((SUM(BF123:BF137))*I34),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ROUND((SUM(BG123:BG137)),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ROUND((SUM(BH123:BH137)),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ROUND((SUM(BI123:BI137)),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SO-06 - Objekt zázemí</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J123</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J124</f>
        <v>0</v>
      </c>
      <c r="L97" s="111"/>
    </row>
    <row r="98" spans="1:31" s="10" customFormat="1" ht="19.95" customHeight="1">
      <c r="B98" s="115"/>
      <c r="D98" s="116" t="s">
        <v>388</v>
      </c>
      <c r="E98" s="117"/>
      <c r="F98" s="117"/>
      <c r="G98" s="117"/>
      <c r="H98" s="117"/>
      <c r="I98" s="117"/>
      <c r="J98" s="118">
        <f>J125</f>
        <v>0</v>
      </c>
      <c r="L98" s="115"/>
    </row>
    <row r="99" spans="1:31" s="9" customFormat="1" ht="24.9" customHeight="1">
      <c r="B99" s="111"/>
      <c r="D99" s="112" t="s">
        <v>132</v>
      </c>
      <c r="E99" s="113"/>
      <c r="F99" s="113"/>
      <c r="G99" s="113"/>
      <c r="H99" s="113"/>
      <c r="I99" s="113"/>
      <c r="J99" s="114">
        <f>J129</f>
        <v>0</v>
      </c>
      <c r="L99" s="111"/>
    </row>
    <row r="100" spans="1:31" s="10" customFormat="1" ht="19.95" customHeight="1">
      <c r="B100" s="115"/>
      <c r="D100" s="116" t="s">
        <v>133</v>
      </c>
      <c r="E100" s="117"/>
      <c r="F100" s="117"/>
      <c r="G100" s="117"/>
      <c r="H100" s="117"/>
      <c r="I100" s="117"/>
      <c r="J100" s="118">
        <f>J130</f>
        <v>0</v>
      </c>
      <c r="L100" s="115"/>
    </row>
    <row r="101" spans="1:31" s="10" customFormat="1" ht="19.95" customHeight="1">
      <c r="B101" s="115"/>
      <c r="D101" s="116" t="s">
        <v>134</v>
      </c>
      <c r="E101" s="117"/>
      <c r="F101" s="117"/>
      <c r="G101" s="117"/>
      <c r="H101" s="117"/>
      <c r="I101" s="117"/>
      <c r="J101" s="118">
        <f>J132</f>
        <v>0</v>
      </c>
      <c r="L101" s="115"/>
    </row>
    <row r="102" spans="1:31" s="10" customFormat="1" ht="19.95" customHeight="1">
      <c r="B102" s="115"/>
      <c r="D102" s="116" t="s">
        <v>135</v>
      </c>
      <c r="E102" s="117"/>
      <c r="F102" s="117"/>
      <c r="G102" s="117"/>
      <c r="H102" s="117"/>
      <c r="I102" s="117"/>
      <c r="J102" s="118">
        <f>J134</f>
        <v>0</v>
      </c>
      <c r="L102" s="115"/>
    </row>
    <row r="103" spans="1:31" s="10" customFormat="1" ht="19.95" customHeight="1">
      <c r="B103" s="115"/>
      <c r="D103" s="116" t="s">
        <v>136</v>
      </c>
      <c r="E103" s="117"/>
      <c r="F103" s="117"/>
      <c r="G103" s="117"/>
      <c r="H103" s="117"/>
      <c r="I103" s="117"/>
      <c r="J103" s="118">
        <f>J136</f>
        <v>0</v>
      </c>
      <c r="L103" s="115"/>
    </row>
    <row r="104" spans="1:31" s="2" customFormat="1" ht="21.75" customHeight="1">
      <c r="A104" s="30"/>
      <c r="B104" s="31"/>
      <c r="C104" s="30"/>
      <c r="D104" s="30"/>
      <c r="E104" s="30"/>
      <c r="F104" s="30"/>
      <c r="G104" s="30"/>
      <c r="H104" s="30"/>
      <c r="I104" s="30"/>
      <c r="J104" s="30"/>
      <c r="K104" s="30"/>
      <c r="L104" s="40"/>
      <c r="S104" s="30"/>
      <c r="T104" s="30"/>
      <c r="U104" s="30"/>
      <c r="V104" s="30"/>
      <c r="W104" s="30"/>
      <c r="X104" s="30"/>
      <c r="Y104" s="30"/>
      <c r="Z104" s="30"/>
      <c r="AA104" s="30"/>
      <c r="AB104" s="30"/>
      <c r="AC104" s="30"/>
      <c r="AD104" s="30"/>
      <c r="AE104" s="30"/>
    </row>
    <row r="105" spans="1:31" s="2" customFormat="1" ht="6.9" customHeight="1">
      <c r="A105" s="30"/>
      <c r="B105" s="45"/>
      <c r="C105" s="46"/>
      <c r="D105" s="46"/>
      <c r="E105" s="46"/>
      <c r="F105" s="46"/>
      <c r="G105" s="46"/>
      <c r="H105" s="46"/>
      <c r="I105" s="46"/>
      <c r="J105" s="46"/>
      <c r="K105" s="46"/>
      <c r="L105" s="40"/>
      <c r="S105" s="30"/>
      <c r="T105" s="30"/>
      <c r="U105" s="30"/>
      <c r="V105" s="30"/>
      <c r="W105" s="30"/>
      <c r="X105" s="30"/>
      <c r="Y105" s="30"/>
      <c r="Z105" s="30"/>
      <c r="AA105" s="30"/>
      <c r="AB105" s="30"/>
      <c r="AC105" s="30"/>
      <c r="AD105" s="30"/>
      <c r="AE105" s="30"/>
    </row>
    <row r="109" spans="1:31" s="2" customFormat="1" ht="6.9" customHeight="1">
      <c r="A109" s="30"/>
      <c r="B109" s="47"/>
      <c r="C109" s="48"/>
      <c r="D109" s="48"/>
      <c r="E109" s="48"/>
      <c r="F109" s="48"/>
      <c r="G109" s="48"/>
      <c r="H109" s="48"/>
      <c r="I109" s="48"/>
      <c r="J109" s="48"/>
      <c r="K109" s="48"/>
      <c r="L109" s="40"/>
      <c r="S109" s="30"/>
      <c r="T109" s="30"/>
      <c r="U109" s="30"/>
      <c r="V109" s="30"/>
      <c r="W109" s="30"/>
      <c r="X109" s="30"/>
      <c r="Y109" s="30"/>
      <c r="Z109" s="30"/>
      <c r="AA109" s="30"/>
      <c r="AB109" s="30"/>
      <c r="AC109" s="30"/>
      <c r="AD109" s="30"/>
      <c r="AE109" s="30"/>
    </row>
    <row r="110" spans="1:31" s="2" customFormat="1" ht="24.9" customHeight="1">
      <c r="A110" s="30"/>
      <c r="B110" s="31"/>
      <c r="C110" s="22" t="s">
        <v>137</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6.9" customHeight="1">
      <c r="A111" s="30"/>
      <c r="B111" s="31"/>
      <c r="C111" s="30"/>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7" t="s">
        <v>14</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545" t="str">
        <f>E7</f>
        <v>III. etapa revitalizace Letního cvičiště Louny</v>
      </c>
      <c r="F113" s="546"/>
      <c r="G113" s="546"/>
      <c r="H113" s="546"/>
      <c r="I113" s="30"/>
      <c r="J113" s="30"/>
      <c r="K113" s="30"/>
      <c r="L113" s="40"/>
      <c r="S113" s="30"/>
      <c r="T113" s="30"/>
      <c r="U113" s="30"/>
      <c r="V113" s="30"/>
      <c r="W113" s="30"/>
      <c r="X113" s="30"/>
      <c r="Y113" s="30"/>
      <c r="Z113" s="30"/>
      <c r="AA113" s="30"/>
      <c r="AB113" s="30"/>
      <c r="AC113" s="30"/>
      <c r="AD113" s="30"/>
      <c r="AE113" s="30"/>
    </row>
    <row r="114" spans="1:65" s="2" customFormat="1" ht="12" customHeight="1">
      <c r="A114" s="30"/>
      <c r="B114" s="31"/>
      <c r="C114" s="27" t="s">
        <v>118</v>
      </c>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6.5" customHeight="1">
      <c r="A115" s="30"/>
      <c r="B115" s="31"/>
      <c r="C115" s="30"/>
      <c r="D115" s="30"/>
      <c r="E115" s="537" t="str">
        <f>E9</f>
        <v>SO-06 - Objekt zázemí</v>
      </c>
      <c r="F115" s="544"/>
      <c r="G115" s="544"/>
      <c r="H115" s="544"/>
      <c r="I115" s="30"/>
      <c r="J115" s="30"/>
      <c r="K115" s="30"/>
      <c r="L115" s="40"/>
      <c r="S115" s="30"/>
      <c r="T115" s="30"/>
      <c r="U115" s="30"/>
      <c r="V115" s="30"/>
      <c r="W115" s="30"/>
      <c r="X115" s="30"/>
      <c r="Y115" s="30"/>
      <c r="Z115" s="30"/>
      <c r="AA115" s="30"/>
      <c r="AB115" s="30"/>
      <c r="AC115" s="30"/>
      <c r="AD115" s="30"/>
      <c r="AE115" s="30"/>
    </row>
    <row r="116" spans="1:65"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2" customHeight="1">
      <c r="A117" s="30"/>
      <c r="B117" s="31"/>
      <c r="C117" s="27" t="s">
        <v>18</v>
      </c>
      <c r="D117" s="30"/>
      <c r="E117" s="30"/>
      <c r="F117" s="25" t="str">
        <f>F12</f>
        <v>Louny</v>
      </c>
      <c r="G117" s="30"/>
      <c r="H117" s="30"/>
      <c r="I117" s="27" t="s">
        <v>20</v>
      </c>
      <c r="J117" s="53">
        <f>IF(J12="","",J12)</f>
        <v>44179</v>
      </c>
      <c r="K117" s="30"/>
      <c r="L117" s="40"/>
      <c r="S117" s="30"/>
      <c r="T117" s="30"/>
      <c r="U117" s="30"/>
      <c r="V117" s="30"/>
      <c r="W117" s="30"/>
      <c r="X117" s="30"/>
      <c r="Y117" s="30"/>
      <c r="Z117" s="30"/>
      <c r="AA117" s="30"/>
      <c r="AB117" s="30"/>
      <c r="AC117" s="30"/>
      <c r="AD117" s="30"/>
      <c r="AE117" s="30"/>
    </row>
    <row r="118" spans="1:65" s="2" customFormat="1" ht="6.9" customHeight="1">
      <c r="A118" s="30"/>
      <c r="B118" s="31"/>
      <c r="C118" s="30"/>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65" s="2" customFormat="1" ht="25.65" customHeight="1">
      <c r="A119" s="30"/>
      <c r="B119" s="31"/>
      <c r="C119" s="27" t="s">
        <v>21</v>
      </c>
      <c r="D119" s="30"/>
      <c r="E119" s="30"/>
      <c r="F119" s="25" t="str">
        <f>E15</f>
        <v>Město Louny</v>
      </c>
      <c r="G119" s="30"/>
      <c r="H119" s="30"/>
      <c r="I119" s="27" t="s">
        <v>27</v>
      </c>
      <c r="J119" s="28" t="str">
        <f>E21</f>
        <v>Sportovní projekty s.r.o.</v>
      </c>
      <c r="K119" s="30"/>
      <c r="L119" s="40"/>
      <c r="S119" s="30"/>
      <c r="T119" s="30"/>
      <c r="U119" s="30"/>
      <c r="V119" s="30"/>
      <c r="W119" s="30"/>
      <c r="X119" s="30"/>
      <c r="Y119" s="30"/>
      <c r="Z119" s="30"/>
      <c r="AA119" s="30"/>
      <c r="AB119" s="30"/>
      <c r="AC119" s="30"/>
      <c r="AD119" s="30"/>
      <c r="AE119" s="30"/>
    </row>
    <row r="120" spans="1:65" s="2" customFormat="1" ht="15.15" customHeight="1">
      <c r="A120" s="30"/>
      <c r="B120" s="31"/>
      <c r="C120" s="27" t="s">
        <v>25</v>
      </c>
      <c r="D120" s="30"/>
      <c r="E120" s="30"/>
      <c r="F120" s="25" t="str">
        <f>IF(E18="","",E18)</f>
        <v xml:space="preserve"> </v>
      </c>
      <c r="G120" s="30"/>
      <c r="H120" s="30"/>
      <c r="I120" s="27" t="s">
        <v>30</v>
      </c>
      <c r="J120" s="28" t="str">
        <f>E24</f>
        <v>F.Pecka</v>
      </c>
      <c r="K120" s="30"/>
      <c r="L120" s="40"/>
      <c r="S120" s="30"/>
      <c r="T120" s="30"/>
      <c r="U120" s="30"/>
      <c r="V120" s="30"/>
      <c r="W120" s="30"/>
      <c r="X120" s="30"/>
      <c r="Y120" s="30"/>
      <c r="Z120" s="30"/>
      <c r="AA120" s="30"/>
      <c r="AB120" s="30"/>
      <c r="AC120" s="30"/>
      <c r="AD120" s="30"/>
      <c r="AE120" s="30"/>
    </row>
    <row r="121" spans="1:65" s="2" customFormat="1" ht="10.35"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5" s="11" customFormat="1" ht="29.25" customHeight="1">
      <c r="A122" s="119"/>
      <c r="B122" s="120"/>
      <c r="C122" s="121" t="s">
        <v>138</v>
      </c>
      <c r="D122" s="122" t="s">
        <v>58</v>
      </c>
      <c r="E122" s="122" t="s">
        <v>54</v>
      </c>
      <c r="F122" s="122" t="s">
        <v>55</v>
      </c>
      <c r="G122" s="122" t="s">
        <v>139</v>
      </c>
      <c r="H122" s="122" t="s">
        <v>140</v>
      </c>
      <c r="I122" s="122" t="s">
        <v>141</v>
      </c>
      <c r="J122" s="123" t="s">
        <v>122</v>
      </c>
      <c r="K122" s="124" t="s">
        <v>142</v>
      </c>
      <c r="L122" s="125"/>
      <c r="M122" s="60" t="s">
        <v>1</v>
      </c>
      <c r="N122" s="61" t="s">
        <v>37</v>
      </c>
      <c r="O122" s="61" t="s">
        <v>143</v>
      </c>
      <c r="P122" s="61" t="s">
        <v>144</v>
      </c>
      <c r="Q122" s="61" t="s">
        <v>145</v>
      </c>
      <c r="R122" s="61" t="s">
        <v>146</v>
      </c>
      <c r="S122" s="61" t="s">
        <v>147</v>
      </c>
      <c r="T122" s="62" t="s">
        <v>148</v>
      </c>
      <c r="U122" s="119"/>
      <c r="V122" s="119"/>
      <c r="W122" s="119"/>
      <c r="X122" s="119"/>
      <c r="Y122" s="119"/>
      <c r="Z122" s="119"/>
      <c r="AA122" s="119"/>
      <c r="AB122" s="119"/>
      <c r="AC122" s="119"/>
      <c r="AD122" s="119"/>
      <c r="AE122" s="119"/>
    </row>
    <row r="123" spans="1:65" s="2" customFormat="1" ht="22.8" customHeight="1">
      <c r="A123" s="30"/>
      <c r="B123" s="31"/>
      <c r="C123" s="67" t="s">
        <v>149</v>
      </c>
      <c r="D123" s="30"/>
      <c r="E123" s="30"/>
      <c r="F123" s="30"/>
      <c r="G123" s="30"/>
      <c r="H123" s="30"/>
      <c r="I123" s="30"/>
      <c r="J123" s="126">
        <f>BK123</f>
        <v>0</v>
      </c>
      <c r="K123" s="30"/>
      <c r="L123" s="31"/>
      <c r="M123" s="63"/>
      <c r="N123" s="54"/>
      <c r="O123" s="64"/>
      <c r="P123" s="127">
        <f>P124+P129</f>
        <v>0</v>
      </c>
      <c r="Q123" s="64"/>
      <c r="R123" s="127">
        <f>R124+R129</f>
        <v>0</v>
      </c>
      <c r="S123" s="64"/>
      <c r="T123" s="128">
        <f>T124+T129</f>
        <v>0</v>
      </c>
      <c r="U123" s="30"/>
      <c r="V123" s="30"/>
      <c r="W123" s="30"/>
      <c r="X123" s="30"/>
      <c r="Y123" s="30"/>
      <c r="Z123" s="30"/>
      <c r="AA123" s="30"/>
      <c r="AB123" s="30"/>
      <c r="AC123" s="30"/>
      <c r="AD123" s="30"/>
      <c r="AE123" s="30"/>
      <c r="AT123" s="18" t="s">
        <v>72</v>
      </c>
      <c r="AU123" s="18" t="s">
        <v>124</v>
      </c>
      <c r="BK123" s="129">
        <f>BK124+BK129</f>
        <v>0</v>
      </c>
    </row>
    <row r="124" spans="1:65" s="12" customFormat="1" ht="25.95" customHeight="1">
      <c r="B124" s="130"/>
      <c r="D124" s="131" t="s">
        <v>72</v>
      </c>
      <c r="E124" s="132" t="s">
        <v>150</v>
      </c>
      <c r="F124" s="132" t="s">
        <v>151</v>
      </c>
      <c r="J124" s="133">
        <f>BK124</f>
        <v>0</v>
      </c>
      <c r="L124" s="130"/>
      <c r="M124" s="134"/>
      <c r="N124" s="135"/>
      <c r="O124" s="135"/>
      <c r="P124" s="136">
        <f>P125</f>
        <v>0</v>
      </c>
      <c r="Q124" s="135"/>
      <c r="R124" s="136">
        <f>R125</f>
        <v>0</v>
      </c>
      <c r="S124" s="135"/>
      <c r="T124" s="137">
        <f>T125</f>
        <v>0</v>
      </c>
      <c r="AR124" s="131" t="s">
        <v>81</v>
      </c>
      <c r="AT124" s="138" t="s">
        <v>72</v>
      </c>
      <c r="AU124" s="138" t="s">
        <v>73</v>
      </c>
      <c r="AY124" s="131" t="s">
        <v>152</v>
      </c>
      <c r="BK124" s="139">
        <f>BK125</f>
        <v>0</v>
      </c>
    </row>
    <row r="125" spans="1:65" s="12" customFormat="1" ht="22.8" customHeight="1">
      <c r="B125" s="130"/>
      <c r="D125" s="131" t="s">
        <v>72</v>
      </c>
      <c r="E125" s="140" t="s">
        <v>166</v>
      </c>
      <c r="F125" s="140" t="s">
        <v>483</v>
      </c>
      <c r="J125" s="141">
        <f>BK125</f>
        <v>0</v>
      </c>
      <c r="L125" s="130"/>
      <c r="M125" s="134"/>
      <c r="N125" s="135"/>
      <c r="O125" s="135"/>
      <c r="P125" s="136">
        <f>SUM(P126:P128)</f>
        <v>0</v>
      </c>
      <c r="Q125" s="135"/>
      <c r="R125" s="136">
        <f>SUM(R126:R128)</f>
        <v>0</v>
      </c>
      <c r="S125" s="135"/>
      <c r="T125" s="137">
        <f>SUM(T126:T128)</f>
        <v>0</v>
      </c>
      <c r="AR125" s="131" t="s">
        <v>81</v>
      </c>
      <c r="AT125" s="138" t="s">
        <v>72</v>
      </c>
      <c r="AU125" s="138" t="s">
        <v>81</v>
      </c>
      <c r="AY125" s="131" t="s">
        <v>152</v>
      </c>
      <c r="BK125" s="139">
        <f>SUM(BK126:BK128)</f>
        <v>0</v>
      </c>
    </row>
    <row r="126" spans="1:65" s="2" customFormat="1" ht="37.799999999999997" customHeight="1">
      <c r="A126" s="30"/>
      <c r="B126" s="142"/>
      <c r="C126" s="143" t="s">
        <v>81</v>
      </c>
      <c r="D126" s="143" t="s">
        <v>154</v>
      </c>
      <c r="E126" s="144" t="s">
        <v>957</v>
      </c>
      <c r="F126" s="145" t="s">
        <v>958</v>
      </c>
      <c r="G126" s="146" t="s">
        <v>297</v>
      </c>
      <c r="H126" s="147">
        <v>1</v>
      </c>
      <c r="I126" s="148"/>
      <c r="J126" s="148">
        <f>ROUND(I126*H126,2)</f>
        <v>0</v>
      </c>
      <c r="K126" s="149"/>
      <c r="L126" s="31"/>
      <c r="M126" s="150" t="s">
        <v>1</v>
      </c>
      <c r="N126" s="151" t="s">
        <v>38</v>
      </c>
      <c r="O126" s="152">
        <v>0</v>
      </c>
      <c r="P126" s="152">
        <f>O126*H126</f>
        <v>0</v>
      </c>
      <c r="Q126" s="152">
        <v>0</v>
      </c>
      <c r="R126" s="152">
        <f>Q126*H126</f>
        <v>0</v>
      </c>
      <c r="S126" s="152">
        <v>0</v>
      </c>
      <c r="T126" s="153">
        <f>S126*H126</f>
        <v>0</v>
      </c>
      <c r="U126" s="30"/>
      <c r="V126" s="30"/>
      <c r="W126" s="30"/>
      <c r="X126" s="30"/>
      <c r="Y126" s="30"/>
      <c r="Z126" s="30"/>
      <c r="AA126" s="30"/>
      <c r="AB126" s="30"/>
      <c r="AC126" s="30"/>
      <c r="AD126" s="30"/>
      <c r="AE126" s="30"/>
      <c r="AR126" s="154" t="s">
        <v>158</v>
      </c>
      <c r="AT126" s="154" t="s">
        <v>154</v>
      </c>
      <c r="AU126" s="154" t="s">
        <v>83</v>
      </c>
      <c r="AY126" s="18" t="s">
        <v>152</v>
      </c>
      <c r="BE126" s="155">
        <f>IF(N126="základní",J126,0)</f>
        <v>0</v>
      </c>
      <c r="BF126" s="155">
        <f>IF(N126="snížená",J126,0)</f>
        <v>0</v>
      </c>
      <c r="BG126" s="155">
        <f>IF(N126="zákl. přenesená",J126,0)</f>
        <v>0</v>
      </c>
      <c r="BH126" s="155">
        <f>IF(N126="sníž. přenesená",J126,0)</f>
        <v>0</v>
      </c>
      <c r="BI126" s="155">
        <f>IF(N126="nulová",J126,0)</f>
        <v>0</v>
      </c>
      <c r="BJ126" s="18" t="s">
        <v>81</v>
      </c>
      <c r="BK126" s="155">
        <f>ROUND(I126*H126,2)</f>
        <v>0</v>
      </c>
      <c r="BL126" s="18" t="s">
        <v>158</v>
      </c>
      <c r="BM126" s="154" t="s">
        <v>959</v>
      </c>
    </row>
    <row r="127" spans="1:65" s="2" customFormat="1" ht="14.4" customHeight="1">
      <c r="A127" s="30"/>
      <c r="B127" s="142"/>
      <c r="C127" s="143" t="s">
        <v>83</v>
      </c>
      <c r="D127" s="143" t="s">
        <v>154</v>
      </c>
      <c r="E127" s="144" t="s">
        <v>960</v>
      </c>
      <c r="F127" s="145" t="s">
        <v>961</v>
      </c>
      <c r="G127" s="146" t="s">
        <v>297</v>
      </c>
      <c r="H127" s="147">
        <v>1</v>
      </c>
      <c r="I127" s="148"/>
      <c r="J127" s="148">
        <f>ROUND(I127*H127,2)</f>
        <v>0</v>
      </c>
      <c r="K127" s="149"/>
      <c r="L127" s="31"/>
      <c r="M127" s="150" t="s">
        <v>1</v>
      </c>
      <c r="N127" s="151" t="s">
        <v>38</v>
      </c>
      <c r="O127" s="152">
        <v>0</v>
      </c>
      <c r="P127" s="152">
        <f>O127*H127</f>
        <v>0</v>
      </c>
      <c r="Q127" s="152">
        <v>0</v>
      </c>
      <c r="R127" s="152">
        <f>Q127*H127</f>
        <v>0</v>
      </c>
      <c r="S127" s="152">
        <v>0</v>
      </c>
      <c r="T127" s="153">
        <f>S127*H127</f>
        <v>0</v>
      </c>
      <c r="U127" s="30"/>
      <c r="V127" s="30"/>
      <c r="W127" s="30"/>
      <c r="X127" s="30"/>
      <c r="Y127" s="30"/>
      <c r="Z127" s="30"/>
      <c r="AA127" s="30"/>
      <c r="AB127" s="30"/>
      <c r="AC127" s="30"/>
      <c r="AD127" s="30"/>
      <c r="AE127" s="30"/>
      <c r="AR127" s="154" t="s">
        <v>158</v>
      </c>
      <c r="AT127" s="154" t="s">
        <v>154</v>
      </c>
      <c r="AU127" s="154" t="s">
        <v>83</v>
      </c>
      <c r="AY127" s="18" t="s">
        <v>152</v>
      </c>
      <c r="BE127" s="155">
        <f>IF(N127="základní",J127,0)</f>
        <v>0</v>
      </c>
      <c r="BF127" s="155">
        <f>IF(N127="snížená",J127,0)</f>
        <v>0</v>
      </c>
      <c r="BG127" s="155">
        <f>IF(N127="zákl. přenesená",J127,0)</f>
        <v>0</v>
      </c>
      <c r="BH127" s="155">
        <f>IF(N127="sníž. přenesená",J127,0)</f>
        <v>0</v>
      </c>
      <c r="BI127" s="155">
        <f>IF(N127="nulová",J127,0)</f>
        <v>0</v>
      </c>
      <c r="BJ127" s="18" t="s">
        <v>81</v>
      </c>
      <c r="BK127" s="155">
        <f>ROUND(I127*H127,2)</f>
        <v>0</v>
      </c>
      <c r="BL127" s="18" t="s">
        <v>158</v>
      </c>
      <c r="BM127" s="154" t="s">
        <v>962</v>
      </c>
    </row>
    <row r="128" spans="1:65" s="2" customFormat="1" ht="14.4" customHeight="1">
      <c r="A128" s="30"/>
      <c r="B128" s="142"/>
      <c r="C128" s="143" t="s">
        <v>166</v>
      </c>
      <c r="D128" s="143" t="s">
        <v>154</v>
      </c>
      <c r="E128" s="144" t="s">
        <v>963</v>
      </c>
      <c r="F128" s="145" t="s">
        <v>964</v>
      </c>
      <c r="G128" s="146" t="s">
        <v>297</v>
      </c>
      <c r="H128" s="147">
        <v>1</v>
      </c>
      <c r="I128" s="148"/>
      <c r="J128" s="148">
        <f>ROUND(I128*H128,2)</f>
        <v>0</v>
      </c>
      <c r="K128" s="149"/>
      <c r="L128" s="31"/>
      <c r="M128" s="150" t="s">
        <v>1</v>
      </c>
      <c r="N128" s="151" t="s">
        <v>38</v>
      </c>
      <c r="O128" s="152">
        <v>0</v>
      </c>
      <c r="P128" s="152">
        <f>O128*H128</f>
        <v>0</v>
      </c>
      <c r="Q128" s="152">
        <v>0</v>
      </c>
      <c r="R128" s="152">
        <f>Q128*H128</f>
        <v>0</v>
      </c>
      <c r="S128" s="152">
        <v>0</v>
      </c>
      <c r="T128" s="153">
        <f>S128*H128</f>
        <v>0</v>
      </c>
      <c r="U128" s="30"/>
      <c r="V128" s="30"/>
      <c r="W128" s="30"/>
      <c r="X128" s="30"/>
      <c r="Y128" s="30"/>
      <c r="Z128" s="30"/>
      <c r="AA128" s="30"/>
      <c r="AB128" s="30"/>
      <c r="AC128" s="30"/>
      <c r="AD128" s="30"/>
      <c r="AE128" s="30"/>
      <c r="AR128" s="154" t="s">
        <v>158</v>
      </c>
      <c r="AT128" s="154" t="s">
        <v>154</v>
      </c>
      <c r="AU128" s="154" t="s">
        <v>83</v>
      </c>
      <c r="AY128" s="18" t="s">
        <v>152</v>
      </c>
      <c r="BE128" s="155">
        <f>IF(N128="základní",J128,0)</f>
        <v>0</v>
      </c>
      <c r="BF128" s="155">
        <f>IF(N128="snížená",J128,0)</f>
        <v>0</v>
      </c>
      <c r="BG128" s="155">
        <f>IF(N128="zákl. přenesená",J128,0)</f>
        <v>0</v>
      </c>
      <c r="BH128" s="155">
        <f>IF(N128="sníž. přenesená",J128,0)</f>
        <v>0</v>
      </c>
      <c r="BI128" s="155">
        <f>IF(N128="nulová",J128,0)</f>
        <v>0</v>
      </c>
      <c r="BJ128" s="18" t="s">
        <v>81</v>
      </c>
      <c r="BK128" s="155">
        <f>ROUND(I128*H128,2)</f>
        <v>0</v>
      </c>
      <c r="BL128" s="18" t="s">
        <v>158</v>
      </c>
      <c r="BM128" s="154" t="s">
        <v>965</v>
      </c>
    </row>
    <row r="129" spans="1:65" s="12" customFormat="1" ht="25.95" customHeight="1">
      <c r="B129" s="130"/>
      <c r="D129" s="131" t="s">
        <v>72</v>
      </c>
      <c r="E129" s="132" t="s">
        <v>360</v>
      </c>
      <c r="F129" s="132" t="s">
        <v>361</v>
      </c>
      <c r="J129" s="133">
        <f>BK129</f>
        <v>0</v>
      </c>
      <c r="L129" s="130"/>
      <c r="M129" s="134"/>
      <c r="N129" s="135"/>
      <c r="O129" s="135"/>
      <c r="P129" s="136">
        <f>P130+P132+P134+P136</f>
        <v>0</v>
      </c>
      <c r="Q129" s="135"/>
      <c r="R129" s="136">
        <f>R130+R132+R134+R136</f>
        <v>0</v>
      </c>
      <c r="S129" s="135"/>
      <c r="T129" s="137">
        <f>T130+T132+T134+T136</f>
        <v>0</v>
      </c>
      <c r="AR129" s="131" t="s">
        <v>175</v>
      </c>
      <c r="AT129" s="138" t="s">
        <v>72</v>
      </c>
      <c r="AU129" s="138" t="s">
        <v>73</v>
      </c>
      <c r="AY129" s="131" t="s">
        <v>152</v>
      </c>
      <c r="BK129" s="139">
        <f>BK130+BK132+BK134+BK136</f>
        <v>0</v>
      </c>
    </row>
    <row r="130" spans="1:65" s="12" customFormat="1" ht="22.8" customHeight="1">
      <c r="B130" s="130"/>
      <c r="D130" s="131" t="s">
        <v>72</v>
      </c>
      <c r="E130" s="140" t="s">
        <v>362</v>
      </c>
      <c r="F130" s="140" t="s">
        <v>363</v>
      </c>
      <c r="J130" s="141">
        <f>BK130</f>
        <v>0</v>
      </c>
      <c r="L130" s="130"/>
      <c r="M130" s="134"/>
      <c r="N130" s="135"/>
      <c r="O130" s="135"/>
      <c r="P130" s="136">
        <f>P131</f>
        <v>0</v>
      </c>
      <c r="Q130" s="135"/>
      <c r="R130" s="136">
        <f>R131</f>
        <v>0</v>
      </c>
      <c r="S130" s="135"/>
      <c r="T130" s="137">
        <f>T131</f>
        <v>0</v>
      </c>
      <c r="AR130" s="131" t="s">
        <v>175</v>
      </c>
      <c r="AT130" s="138" t="s">
        <v>72</v>
      </c>
      <c r="AU130" s="138" t="s">
        <v>81</v>
      </c>
      <c r="AY130" s="131" t="s">
        <v>152</v>
      </c>
      <c r="BK130" s="139">
        <f>BK131</f>
        <v>0</v>
      </c>
    </row>
    <row r="131" spans="1:65" s="2" customFormat="1" ht="14.4" customHeight="1">
      <c r="A131" s="30"/>
      <c r="B131" s="142"/>
      <c r="C131" s="143" t="s">
        <v>158</v>
      </c>
      <c r="D131" s="143" t="s">
        <v>154</v>
      </c>
      <c r="E131" s="144" t="s">
        <v>365</v>
      </c>
      <c r="F131" s="145" t="s">
        <v>366</v>
      </c>
      <c r="G131" s="146" t="s">
        <v>297</v>
      </c>
      <c r="H131" s="147">
        <v>1</v>
      </c>
      <c r="I131" s="148"/>
      <c r="J131" s="148">
        <f>ROUND(I131*H131,2)</f>
        <v>0</v>
      </c>
      <c r="K131" s="149"/>
      <c r="L131" s="31"/>
      <c r="M131" s="150" t="s">
        <v>1</v>
      </c>
      <c r="N131" s="151" t="s">
        <v>38</v>
      </c>
      <c r="O131" s="152">
        <v>0</v>
      </c>
      <c r="P131" s="152">
        <f>O131*H131</f>
        <v>0</v>
      </c>
      <c r="Q131" s="152">
        <v>0</v>
      </c>
      <c r="R131" s="152">
        <f>Q131*H131</f>
        <v>0</v>
      </c>
      <c r="S131" s="152">
        <v>0</v>
      </c>
      <c r="T131" s="153">
        <f>S131*H131</f>
        <v>0</v>
      </c>
      <c r="U131" s="30"/>
      <c r="V131" s="30"/>
      <c r="W131" s="30"/>
      <c r="X131" s="30"/>
      <c r="Y131" s="30"/>
      <c r="Z131" s="30"/>
      <c r="AA131" s="30"/>
      <c r="AB131" s="30"/>
      <c r="AC131" s="30"/>
      <c r="AD131" s="30"/>
      <c r="AE131" s="30"/>
      <c r="AR131" s="154" t="s">
        <v>367</v>
      </c>
      <c r="AT131" s="154" t="s">
        <v>154</v>
      </c>
      <c r="AU131" s="154" t="s">
        <v>83</v>
      </c>
      <c r="AY131" s="18" t="s">
        <v>152</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367</v>
      </c>
      <c r="BM131" s="154" t="s">
        <v>966</v>
      </c>
    </row>
    <row r="132" spans="1:65" s="12" customFormat="1" ht="22.8" customHeight="1">
      <c r="B132" s="130"/>
      <c r="D132" s="131" t="s">
        <v>72</v>
      </c>
      <c r="E132" s="140" t="s">
        <v>369</v>
      </c>
      <c r="F132" s="140" t="s">
        <v>370</v>
      </c>
      <c r="J132" s="141">
        <f>BK132</f>
        <v>0</v>
      </c>
      <c r="L132" s="130"/>
      <c r="M132" s="134"/>
      <c r="N132" s="135"/>
      <c r="O132" s="135"/>
      <c r="P132" s="136">
        <f>P133</f>
        <v>0</v>
      </c>
      <c r="Q132" s="135"/>
      <c r="R132" s="136">
        <f>R133</f>
        <v>0</v>
      </c>
      <c r="S132" s="135"/>
      <c r="T132" s="137">
        <f>T133</f>
        <v>0</v>
      </c>
      <c r="AR132" s="131" t="s">
        <v>175</v>
      </c>
      <c r="AT132" s="138" t="s">
        <v>72</v>
      </c>
      <c r="AU132" s="138" t="s">
        <v>81</v>
      </c>
      <c r="AY132" s="131" t="s">
        <v>152</v>
      </c>
      <c r="BK132" s="139">
        <f>BK133</f>
        <v>0</v>
      </c>
    </row>
    <row r="133" spans="1:65" s="2" customFormat="1" ht="14.4" customHeight="1">
      <c r="A133" s="30"/>
      <c r="B133" s="142"/>
      <c r="C133" s="143" t="s">
        <v>175</v>
      </c>
      <c r="D133" s="143" t="s">
        <v>154</v>
      </c>
      <c r="E133" s="144" t="s">
        <v>372</v>
      </c>
      <c r="F133" s="145" t="s">
        <v>370</v>
      </c>
      <c r="G133" s="146" t="s">
        <v>373</v>
      </c>
      <c r="H133" s="147"/>
      <c r="I133" s="148"/>
      <c r="J133" s="148">
        <f>ROUND(I133*H133,2)</f>
        <v>0</v>
      </c>
      <c r="K133" s="149"/>
      <c r="L133" s="31"/>
      <c r="M133" s="150" t="s">
        <v>1</v>
      </c>
      <c r="N133" s="151" t="s">
        <v>38</v>
      </c>
      <c r="O133" s="152">
        <v>0</v>
      </c>
      <c r="P133" s="152">
        <f>O133*H133</f>
        <v>0</v>
      </c>
      <c r="Q133" s="152">
        <v>0</v>
      </c>
      <c r="R133" s="152">
        <f>Q133*H133</f>
        <v>0</v>
      </c>
      <c r="S133" s="152">
        <v>0</v>
      </c>
      <c r="T133" s="153">
        <f>S133*H133</f>
        <v>0</v>
      </c>
      <c r="U133" s="30"/>
      <c r="V133" s="30"/>
      <c r="W133" s="30"/>
      <c r="X133" s="30"/>
      <c r="Y133" s="30"/>
      <c r="Z133" s="30"/>
      <c r="AA133" s="30"/>
      <c r="AB133" s="30"/>
      <c r="AC133" s="30"/>
      <c r="AD133" s="30"/>
      <c r="AE133" s="30"/>
      <c r="AR133" s="154" t="s">
        <v>367</v>
      </c>
      <c r="AT133" s="154" t="s">
        <v>154</v>
      </c>
      <c r="AU133" s="154" t="s">
        <v>83</v>
      </c>
      <c r="AY133" s="18" t="s">
        <v>152</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367</v>
      </c>
      <c r="BM133" s="154" t="s">
        <v>967</v>
      </c>
    </row>
    <row r="134" spans="1:65" s="12" customFormat="1" ht="22.8" customHeight="1">
      <c r="B134" s="130"/>
      <c r="D134" s="131" t="s">
        <v>72</v>
      </c>
      <c r="E134" s="140" t="s">
        <v>375</v>
      </c>
      <c r="F134" s="140" t="s">
        <v>376</v>
      </c>
      <c r="J134" s="141">
        <f>BK134</f>
        <v>0</v>
      </c>
      <c r="L134" s="130"/>
      <c r="M134" s="134"/>
      <c r="N134" s="135"/>
      <c r="O134" s="135"/>
      <c r="P134" s="136">
        <f>P135</f>
        <v>0</v>
      </c>
      <c r="Q134" s="135"/>
      <c r="R134" s="136">
        <f>R135</f>
        <v>0</v>
      </c>
      <c r="S134" s="135"/>
      <c r="T134" s="137">
        <f>T135</f>
        <v>0</v>
      </c>
      <c r="AR134" s="131" t="s">
        <v>175</v>
      </c>
      <c r="AT134" s="138" t="s">
        <v>72</v>
      </c>
      <c r="AU134" s="138" t="s">
        <v>81</v>
      </c>
      <c r="AY134" s="131" t="s">
        <v>152</v>
      </c>
      <c r="BK134" s="139">
        <f>BK135</f>
        <v>0</v>
      </c>
    </row>
    <row r="135" spans="1:65" s="2" customFormat="1" ht="14.4" customHeight="1">
      <c r="A135" s="30"/>
      <c r="B135" s="142"/>
      <c r="C135" s="143" t="s">
        <v>204</v>
      </c>
      <c r="D135" s="143" t="s">
        <v>154</v>
      </c>
      <c r="E135" s="144" t="s">
        <v>378</v>
      </c>
      <c r="F135" s="145" t="s">
        <v>376</v>
      </c>
      <c r="G135" s="146" t="s">
        <v>373</v>
      </c>
      <c r="H135" s="147"/>
      <c r="I135" s="148"/>
      <c r="J135" s="148">
        <f>ROUND(I135*H135,2)</f>
        <v>0</v>
      </c>
      <c r="K135" s="149"/>
      <c r="L135" s="31"/>
      <c r="M135" s="150" t="s">
        <v>1</v>
      </c>
      <c r="N135" s="151" t="s">
        <v>38</v>
      </c>
      <c r="O135" s="152">
        <v>0</v>
      </c>
      <c r="P135" s="152">
        <f>O135*H135</f>
        <v>0</v>
      </c>
      <c r="Q135" s="152">
        <v>0</v>
      </c>
      <c r="R135" s="152">
        <f>Q135*H135</f>
        <v>0</v>
      </c>
      <c r="S135" s="152">
        <v>0</v>
      </c>
      <c r="T135" s="153">
        <f>S135*H135</f>
        <v>0</v>
      </c>
      <c r="U135" s="30"/>
      <c r="V135" s="30"/>
      <c r="W135" s="30"/>
      <c r="X135" s="30"/>
      <c r="Y135" s="30"/>
      <c r="Z135" s="30"/>
      <c r="AA135" s="30"/>
      <c r="AB135" s="30"/>
      <c r="AC135" s="30"/>
      <c r="AD135" s="30"/>
      <c r="AE135" s="30"/>
      <c r="AR135" s="154" t="s">
        <v>367</v>
      </c>
      <c r="AT135" s="154" t="s">
        <v>154</v>
      </c>
      <c r="AU135" s="154" t="s">
        <v>83</v>
      </c>
      <c r="AY135" s="18" t="s">
        <v>152</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367</v>
      </c>
      <c r="BM135" s="154" t="s">
        <v>968</v>
      </c>
    </row>
    <row r="136" spans="1:65" s="12" customFormat="1" ht="22.8" customHeight="1">
      <c r="B136" s="130"/>
      <c r="D136" s="131" t="s">
        <v>72</v>
      </c>
      <c r="E136" s="140" t="s">
        <v>380</v>
      </c>
      <c r="F136" s="140" t="s">
        <v>381</v>
      </c>
      <c r="J136" s="141">
        <f>BK136</f>
        <v>0</v>
      </c>
      <c r="L136" s="130"/>
      <c r="M136" s="134"/>
      <c r="N136" s="135"/>
      <c r="O136" s="135"/>
      <c r="P136" s="136">
        <f>P137</f>
        <v>0</v>
      </c>
      <c r="Q136" s="135"/>
      <c r="R136" s="136">
        <f>R137</f>
        <v>0</v>
      </c>
      <c r="S136" s="135"/>
      <c r="T136" s="137">
        <f>T137</f>
        <v>0</v>
      </c>
      <c r="AR136" s="131" t="s">
        <v>175</v>
      </c>
      <c r="AT136" s="138" t="s">
        <v>72</v>
      </c>
      <c r="AU136" s="138" t="s">
        <v>81</v>
      </c>
      <c r="AY136" s="131" t="s">
        <v>152</v>
      </c>
      <c r="BK136" s="139">
        <f>BK137</f>
        <v>0</v>
      </c>
    </row>
    <row r="137" spans="1:65" s="2" customFormat="1" ht="14.4" customHeight="1">
      <c r="A137" s="30"/>
      <c r="B137" s="142"/>
      <c r="C137" s="143" t="s">
        <v>209</v>
      </c>
      <c r="D137" s="143" t="s">
        <v>154</v>
      </c>
      <c r="E137" s="144" t="s">
        <v>383</v>
      </c>
      <c r="F137" s="145" t="s">
        <v>384</v>
      </c>
      <c r="G137" s="146" t="s">
        <v>373</v>
      </c>
      <c r="H137" s="147"/>
      <c r="I137" s="148"/>
      <c r="J137" s="148">
        <f>ROUND(I137*H137,2)</f>
        <v>0</v>
      </c>
      <c r="K137" s="149"/>
      <c r="L137" s="31"/>
      <c r="M137" s="184" t="s">
        <v>1</v>
      </c>
      <c r="N137" s="185" t="s">
        <v>38</v>
      </c>
      <c r="O137" s="186">
        <v>0</v>
      </c>
      <c r="P137" s="186">
        <f>O137*H137</f>
        <v>0</v>
      </c>
      <c r="Q137" s="186">
        <v>0</v>
      </c>
      <c r="R137" s="186">
        <f>Q137*H137</f>
        <v>0</v>
      </c>
      <c r="S137" s="186">
        <v>0</v>
      </c>
      <c r="T137" s="187">
        <f>S137*H137</f>
        <v>0</v>
      </c>
      <c r="U137" s="30"/>
      <c r="V137" s="30"/>
      <c r="W137" s="30"/>
      <c r="X137" s="30"/>
      <c r="Y137" s="30"/>
      <c r="Z137" s="30"/>
      <c r="AA137" s="30"/>
      <c r="AB137" s="30"/>
      <c r="AC137" s="30"/>
      <c r="AD137" s="30"/>
      <c r="AE137" s="30"/>
      <c r="AR137" s="154" t="s">
        <v>367</v>
      </c>
      <c r="AT137" s="154" t="s">
        <v>154</v>
      </c>
      <c r="AU137" s="154" t="s">
        <v>83</v>
      </c>
      <c r="AY137" s="18" t="s">
        <v>152</v>
      </c>
      <c r="BE137" s="155">
        <f>IF(N137="základní",J137,0)</f>
        <v>0</v>
      </c>
      <c r="BF137" s="155">
        <f>IF(N137="snížená",J137,0)</f>
        <v>0</v>
      </c>
      <c r="BG137" s="155">
        <f>IF(N137="zákl. přenesená",J137,0)</f>
        <v>0</v>
      </c>
      <c r="BH137" s="155">
        <f>IF(N137="sníž. přenesená",J137,0)</f>
        <v>0</v>
      </c>
      <c r="BI137" s="155">
        <f>IF(N137="nulová",J137,0)</f>
        <v>0</v>
      </c>
      <c r="BJ137" s="18" t="s">
        <v>81</v>
      </c>
      <c r="BK137" s="155">
        <f>ROUND(I137*H137,2)</f>
        <v>0</v>
      </c>
      <c r="BL137" s="18" t="s">
        <v>367</v>
      </c>
      <c r="BM137" s="154" t="s">
        <v>969</v>
      </c>
    </row>
    <row r="138" spans="1:65" s="2" customFormat="1" ht="6.9" customHeight="1">
      <c r="A138" s="30"/>
      <c r="B138" s="45"/>
      <c r="C138" s="46"/>
      <c r="D138" s="46"/>
      <c r="E138" s="46"/>
      <c r="F138" s="46"/>
      <c r="G138" s="46"/>
      <c r="H138" s="46"/>
      <c r="I138" s="46"/>
      <c r="J138" s="46"/>
      <c r="K138" s="46"/>
      <c r="L138" s="31"/>
      <c r="M138" s="30"/>
      <c r="O138" s="30"/>
      <c r="P138" s="30"/>
      <c r="Q138" s="30"/>
      <c r="R138" s="30"/>
      <c r="S138" s="30"/>
      <c r="T138" s="30"/>
      <c r="U138" s="30"/>
      <c r="V138" s="30"/>
      <c r="W138" s="30"/>
      <c r="X138" s="30"/>
      <c r="Y138" s="30"/>
      <c r="Z138" s="30"/>
      <c r="AA138" s="30"/>
      <c r="AB138" s="30"/>
      <c r="AC138" s="30"/>
      <c r="AD138" s="30"/>
      <c r="AE138" s="30"/>
    </row>
  </sheetData>
  <autoFilter ref="C122:K137"/>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1:BM230"/>
  <sheetViews>
    <sheetView showGridLines="0" workbookViewId="0">
      <selection activeCell="H225" sqref="H225:H229"/>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101</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970</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ROUND(J130,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ROUND((SUM(BE130:BE229)),  2)</f>
        <v>0</v>
      </c>
      <c r="G33" s="30"/>
      <c r="H33" s="30"/>
      <c r="I33" s="99">
        <v>0.21</v>
      </c>
      <c r="J33" s="98">
        <f>ROUND(((SUM(BE130:BE229))*I33),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ROUND((SUM(BF130:BF229)),  2)</f>
        <v>0</v>
      </c>
      <c r="G34" s="30"/>
      <c r="H34" s="30"/>
      <c r="I34" s="99">
        <v>0.15</v>
      </c>
      <c r="J34" s="98">
        <f>ROUND(((SUM(BF130:BF229))*I34),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ROUND((SUM(BG130:BG229)),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ROUND((SUM(BH130:BH229)),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ROUND((SUM(BI130:BI229)),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SO-07 - Vstupní volnočasová plocha</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J130</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J131</f>
        <v>0</v>
      </c>
      <c r="L97" s="111"/>
    </row>
    <row r="98" spans="1:31" s="10" customFormat="1" ht="19.95" customHeight="1">
      <c r="B98" s="115"/>
      <c r="D98" s="116" t="s">
        <v>126</v>
      </c>
      <c r="E98" s="117"/>
      <c r="F98" s="117"/>
      <c r="G98" s="117"/>
      <c r="H98" s="117"/>
      <c r="I98" s="117"/>
      <c r="J98" s="118">
        <f>J132</f>
        <v>0</v>
      </c>
      <c r="L98" s="115"/>
    </row>
    <row r="99" spans="1:31" s="10" customFormat="1" ht="19.95" customHeight="1">
      <c r="B99" s="115"/>
      <c r="D99" s="116" t="s">
        <v>387</v>
      </c>
      <c r="E99" s="117"/>
      <c r="F99" s="117"/>
      <c r="G99" s="117"/>
      <c r="H99" s="117"/>
      <c r="I99" s="117"/>
      <c r="J99" s="118">
        <f>J148</f>
        <v>0</v>
      </c>
      <c r="L99" s="115"/>
    </row>
    <row r="100" spans="1:31" s="10" customFormat="1" ht="19.95" customHeight="1">
      <c r="B100" s="115"/>
      <c r="D100" s="116" t="s">
        <v>390</v>
      </c>
      <c r="E100" s="117"/>
      <c r="F100" s="117"/>
      <c r="G100" s="117"/>
      <c r="H100" s="117"/>
      <c r="I100" s="117"/>
      <c r="J100" s="118">
        <f>J163</f>
        <v>0</v>
      </c>
      <c r="L100" s="115"/>
    </row>
    <row r="101" spans="1:31" s="10" customFormat="1" ht="19.95" customHeight="1">
      <c r="B101" s="115"/>
      <c r="D101" s="116" t="s">
        <v>127</v>
      </c>
      <c r="E101" s="117"/>
      <c r="F101" s="117"/>
      <c r="G101" s="117"/>
      <c r="H101" s="117"/>
      <c r="I101" s="117"/>
      <c r="J101" s="118">
        <f>J186</f>
        <v>0</v>
      </c>
      <c r="L101" s="115"/>
    </row>
    <row r="102" spans="1:31" s="10" customFormat="1" ht="19.95" customHeight="1">
      <c r="B102" s="115"/>
      <c r="D102" s="116" t="s">
        <v>129</v>
      </c>
      <c r="E102" s="117"/>
      <c r="F102" s="117"/>
      <c r="G102" s="117"/>
      <c r="H102" s="117"/>
      <c r="I102" s="117"/>
      <c r="J102" s="118">
        <f>J203</f>
        <v>0</v>
      </c>
      <c r="L102" s="115"/>
    </row>
    <row r="103" spans="1:31" s="9" customFormat="1" ht="24.9" customHeight="1">
      <c r="B103" s="111"/>
      <c r="D103" s="112" t="s">
        <v>130</v>
      </c>
      <c r="E103" s="113"/>
      <c r="F103" s="113"/>
      <c r="G103" s="113"/>
      <c r="H103" s="113"/>
      <c r="I103" s="113"/>
      <c r="J103" s="114">
        <f>J205</f>
        <v>0</v>
      </c>
      <c r="L103" s="111"/>
    </row>
    <row r="104" spans="1:31" s="10" customFormat="1" ht="19.95" customHeight="1">
      <c r="B104" s="115"/>
      <c r="D104" s="116" t="s">
        <v>690</v>
      </c>
      <c r="E104" s="117"/>
      <c r="F104" s="117"/>
      <c r="G104" s="117"/>
      <c r="H104" s="117"/>
      <c r="I104" s="117"/>
      <c r="J104" s="118">
        <f>J206</f>
        <v>0</v>
      </c>
      <c r="L104" s="115"/>
    </row>
    <row r="105" spans="1:31" s="10" customFormat="1" ht="19.95" customHeight="1">
      <c r="B105" s="115"/>
      <c r="D105" s="116" t="s">
        <v>691</v>
      </c>
      <c r="E105" s="117"/>
      <c r="F105" s="117"/>
      <c r="G105" s="117"/>
      <c r="H105" s="117"/>
      <c r="I105" s="117"/>
      <c r="J105" s="118">
        <f>J213</f>
        <v>0</v>
      </c>
      <c r="L105" s="115"/>
    </row>
    <row r="106" spans="1:31" s="9" customFormat="1" ht="24.9" customHeight="1">
      <c r="B106" s="111"/>
      <c r="D106" s="112" t="s">
        <v>132</v>
      </c>
      <c r="E106" s="113"/>
      <c r="F106" s="113"/>
      <c r="G106" s="113"/>
      <c r="H106" s="113"/>
      <c r="I106" s="113"/>
      <c r="J106" s="114">
        <f>J221</f>
        <v>0</v>
      </c>
      <c r="L106" s="111"/>
    </row>
    <row r="107" spans="1:31" s="10" customFormat="1" ht="19.95" customHeight="1">
      <c r="B107" s="115"/>
      <c r="D107" s="116" t="s">
        <v>133</v>
      </c>
      <c r="E107" s="117"/>
      <c r="F107" s="117"/>
      <c r="G107" s="117"/>
      <c r="H107" s="117"/>
      <c r="I107" s="117"/>
      <c r="J107" s="118">
        <f>J222</f>
        <v>0</v>
      </c>
      <c r="L107" s="115"/>
    </row>
    <row r="108" spans="1:31" s="10" customFormat="1" ht="19.95" customHeight="1">
      <c r="B108" s="115"/>
      <c r="D108" s="116" t="s">
        <v>134</v>
      </c>
      <c r="E108" s="117"/>
      <c r="F108" s="117"/>
      <c r="G108" s="117"/>
      <c r="H108" s="117"/>
      <c r="I108" s="117"/>
      <c r="J108" s="118">
        <f>J224</f>
        <v>0</v>
      </c>
      <c r="L108" s="115"/>
    </row>
    <row r="109" spans="1:31" s="10" customFormat="1" ht="19.95" customHeight="1">
      <c r="B109" s="115"/>
      <c r="D109" s="116" t="s">
        <v>135</v>
      </c>
      <c r="E109" s="117"/>
      <c r="F109" s="117"/>
      <c r="G109" s="117"/>
      <c r="H109" s="117"/>
      <c r="I109" s="117"/>
      <c r="J109" s="118">
        <f>J226</f>
        <v>0</v>
      </c>
      <c r="L109" s="115"/>
    </row>
    <row r="110" spans="1:31" s="10" customFormat="1" ht="19.95" customHeight="1">
      <c r="B110" s="115"/>
      <c r="D110" s="116" t="s">
        <v>136</v>
      </c>
      <c r="E110" s="117"/>
      <c r="F110" s="117"/>
      <c r="G110" s="117"/>
      <c r="H110" s="117"/>
      <c r="I110" s="117"/>
      <c r="J110" s="118">
        <f>J228</f>
        <v>0</v>
      </c>
      <c r="L110" s="115"/>
    </row>
    <row r="111" spans="1:31" s="2" customFormat="1" ht="21.75" customHeight="1">
      <c r="A111" s="30"/>
      <c r="B111" s="31"/>
      <c r="C111" s="30"/>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6.9" customHeight="1">
      <c r="A112" s="30"/>
      <c r="B112" s="45"/>
      <c r="C112" s="46"/>
      <c r="D112" s="46"/>
      <c r="E112" s="46"/>
      <c r="F112" s="46"/>
      <c r="G112" s="46"/>
      <c r="H112" s="46"/>
      <c r="I112" s="46"/>
      <c r="J112" s="46"/>
      <c r="K112" s="46"/>
      <c r="L112" s="40"/>
      <c r="S112" s="30"/>
      <c r="T112" s="30"/>
      <c r="U112" s="30"/>
      <c r="V112" s="30"/>
      <c r="W112" s="30"/>
      <c r="X112" s="30"/>
      <c r="Y112" s="30"/>
      <c r="Z112" s="30"/>
      <c r="AA112" s="30"/>
      <c r="AB112" s="30"/>
      <c r="AC112" s="30"/>
      <c r="AD112" s="30"/>
      <c r="AE112" s="30"/>
    </row>
    <row r="116" spans="1:31" s="2" customFormat="1" ht="6.9" customHeight="1">
      <c r="A116" s="30"/>
      <c r="B116" s="47"/>
      <c r="C116" s="48"/>
      <c r="D116" s="48"/>
      <c r="E116" s="48"/>
      <c r="F116" s="48"/>
      <c r="G116" s="48"/>
      <c r="H116" s="48"/>
      <c r="I116" s="48"/>
      <c r="J116" s="48"/>
      <c r="K116" s="48"/>
      <c r="L116" s="40"/>
      <c r="S116" s="30"/>
      <c r="T116" s="30"/>
      <c r="U116" s="30"/>
      <c r="V116" s="30"/>
      <c r="W116" s="30"/>
      <c r="X116" s="30"/>
      <c r="Y116" s="30"/>
      <c r="Z116" s="30"/>
      <c r="AA116" s="30"/>
      <c r="AB116" s="30"/>
      <c r="AC116" s="30"/>
      <c r="AD116" s="30"/>
      <c r="AE116" s="30"/>
    </row>
    <row r="117" spans="1:31" s="2" customFormat="1" ht="24.9" customHeight="1">
      <c r="A117" s="30"/>
      <c r="B117" s="31"/>
      <c r="C117" s="22" t="s">
        <v>137</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31" s="2" customFormat="1" ht="6.9" customHeight="1">
      <c r="A118" s="30"/>
      <c r="B118" s="31"/>
      <c r="C118" s="30"/>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12" customHeight="1">
      <c r="A119" s="30"/>
      <c r="B119" s="31"/>
      <c r="C119" s="27" t="s">
        <v>14</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31" s="2" customFormat="1" ht="16.5" customHeight="1">
      <c r="A120" s="30"/>
      <c r="B120" s="31"/>
      <c r="C120" s="30"/>
      <c r="D120" s="30"/>
      <c r="E120" s="545" t="str">
        <f>E7</f>
        <v>III. etapa revitalizace Letního cvičiště Louny</v>
      </c>
      <c r="F120" s="546"/>
      <c r="G120" s="546"/>
      <c r="H120" s="546"/>
      <c r="I120" s="30"/>
      <c r="J120" s="30"/>
      <c r="K120" s="30"/>
      <c r="L120" s="40"/>
      <c r="S120" s="30"/>
      <c r="T120" s="30"/>
      <c r="U120" s="30"/>
      <c r="V120" s="30"/>
      <c r="W120" s="30"/>
      <c r="X120" s="30"/>
      <c r="Y120" s="30"/>
      <c r="Z120" s="30"/>
      <c r="AA120" s="30"/>
      <c r="AB120" s="30"/>
      <c r="AC120" s="30"/>
      <c r="AD120" s="30"/>
      <c r="AE120" s="30"/>
    </row>
    <row r="121" spans="1:31" s="2" customFormat="1" ht="12" customHeight="1">
      <c r="A121" s="30"/>
      <c r="B121" s="31"/>
      <c r="C121" s="27" t="s">
        <v>118</v>
      </c>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31" s="2" customFormat="1" ht="16.5" customHeight="1">
      <c r="A122" s="30"/>
      <c r="B122" s="31"/>
      <c r="C122" s="30"/>
      <c r="D122" s="30"/>
      <c r="E122" s="537" t="str">
        <f>E9</f>
        <v>SO-07 - Vstupní volnočasová plocha</v>
      </c>
      <c r="F122" s="544"/>
      <c r="G122" s="544"/>
      <c r="H122" s="544"/>
      <c r="I122" s="30"/>
      <c r="J122" s="30"/>
      <c r="K122" s="30"/>
      <c r="L122" s="40"/>
      <c r="S122" s="30"/>
      <c r="T122" s="30"/>
      <c r="U122" s="30"/>
      <c r="V122" s="30"/>
      <c r="W122" s="30"/>
      <c r="X122" s="30"/>
      <c r="Y122" s="30"/>
      <c r="Z122" s="30"/>
      <c r="AA122" s="30"/>
      <c r="AB122" s="30"/>
      <c r="AC122" s="30"/>
      <c r="AD122" s="30"/>
      <c r="AE122" s="30"/>
    </row>
    <row r="123" spans="1:31"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31" s="2" customFormat="1" ht="12" customHeight="1">
      <c r="A124" s="30"/>
      <c r="B124" s="31"/>
      <c r="C124" s="27" t="s">
        <v>18</v>
      </c>
      <c r="D124" s="30"/>
      <c r="E124" s="30"/>
      <c r="F124" s="25" t="str">
        <f>F12</f>
        <v>Louny</v>
      </c>
      <c r="G124" s="30"/>
      <c r="H124" s="30"/>
      <c r="I124" s="27" t="s">
        <v>20</v>
      </c>
      <c r="J124" s="53">
        <f>IF(J12="","",J12)</f>
        <v>44179</v>
      </c>
      <c r="K124" s="30"/>
      <c r="L124" s="40"/>
      <c r="S124" s="30"/>
      <c r="T124" s="30"/>
      <c r="U124" s="30"/>
      <c r="V124" s="30"/>
      <c r="W124" s="30"/>
      <c r="X124" s="30"/>
      <c r="Y124" s="30"/>
      <c r="Z124" s="30"/>
      <c r="AA124" s="30"/>
      <c r="AB124" s="30"/>
      <c r="AC124" s="30"/>
      <c r="AD124" s="30"/>
      <c r="AE124" s="30"/>
    </row>
    <row r="125" spans="1:31" s="2" customFormat="1" ht="6.9" customHeight="1">
      <c r="A125" s="30"/>
      <c r="B125" s="31"/>
      <c r="C125" s="30"/>
      <c r="D125" s="30"/>
      <c r="E125" s="30"/>
      <c r="F125" s="30"/>
      <c r="G125" s="30"/>
      <c r="H125" s="30"/>
      <c r="I125" s="30"/>
      <c r="J125" s="30"/>
      <c r="K125" s="30"/>
      <c r="L125" s="40"/>
      <c r="S125" s="30"/>
      <c r="T125" s="30"/>
      <c r="U125" s="30"/>
      <c r="V125" s="30"/>
      <c r="W125" s="30"/>
      <c r="X125" s="30"/>
      <c r="Y125" s="30"/>
      <c r="Z125" s="30"/>
      <c r="AA125" s="30"/>
      <c r="AB125" s="30"/>
      <c r="AC125" s="30"/>
      <c r="AD125" s="30"/>
      <c r="AE125" s="30"/>
    </row>
    <row r="126" spans="1:31" s="2" customFormat="1" ht="25.65" customHeight="1">
      <c r="A126" s="30"/>
      <c r="B126" s="31"/>
      <c r="C126" s="27" t="s">
        <v>21</v>
      </c>
      <c r="D126" s="30"/>
      <c r="E126" s="30"/>
      <c r="F126" s="25" t="str">
        <f>E15</f>
        <v>Město Louny</v>
      </c>
      <c r="G126" s="30"/>
      <c r="H126" s="30"/>
      <c r="I126" s="27" t="s">
        <v>27</v>
      </c>
      <c r="J126" s="28" t="str">
        <f>E21</f>
        <v>Sportovní projekty s.r.o.</v>
      </c>
      <c r="K126" s="30"/>
      <c r="L126" s="40"/>
      <c r="S126" s="30"/>
      <c r="T126" s="30"/>
      <c r="U126" s="30"/>
      <c r="V126" s="30"/>
      <c r="W126" s="30"/>
      <c r="X126" s="30"/>
      <c r="Y126" s="30"/>
      <c r="Z126" s="30"/>
      <c r="AA126" s="30"/>
      <c r="AB126" s="30"/>
      <c r="AC126" s="30"/>
      <c r="AD126" s="30"/>
      <c r="AE126" s="30"/>
    </row>
    <row r="127" spans="1:31" s="2" customFormat="1" ht="15.15" customHeight="1">
      <c r="A127" s="30"/>
      <c r="B127" s="31"/>
      <c r="C127" s="27" t="s">
        <v>25</v>
      </c>
      <c r="D127" s="30"/>
      <c r="E127" s="30"/>
      <c r="F127" s="25" t="str">
        <f>IF(E18="","",E18)</f>
        <v xml:space="preserve"> </v>
      </c>
      <c r="G127" s="30"/>
      <c r="H127" s="30"/>
      <c r="I127" s="27" t="s">
        <v>30</v>
      </c>
      <c r="J127" s="28" t="str">
        <f>E24</f>
        <v>F.Pecka</v>
      </c>
      <c r="K127" s="30"/>
      <c r="L127" s="40"/>
      <c r="S127" s="30"/>
      <c r="T127" s="30"/>
      <c r="U127" s="30"/>
      <c r="V127" s="30"/>
      <c r="W127" s="30"/>
      <c r="X127" s="30"/>
      <c r="Y127" s="30"/>
      <c r="Z127" s="30"/>
      <c r="AA127" s="30"/>
      <c r="AB127" s="30"/>
      <c r="AC127" s="30"/>
      <c r="AD127" s="30"/>
      <c r="AE127" s="30"/>
    </row>
    <row r="128" spans="1:31" s="2" customFormat="1" ht="10.35" customHeight="1">
      <c r="A128" s="30"/>
      <c r="B128" s="31"/>
      <c r="C128" s="30"/>
      <c r="D128" s="30"/>
      <c r="E128" s="30"/>
      <c r="F128" s="30"/>
      <c r="G128" s="30"/>
      <c r="H128" s="30"/>
      <c r="I128" s="30"/>
      <c r="J128" s="30"/>
      <c r="K128" s="30"/>
      <c r="L128" s="40"/>
      <c r="S128" s="30"/>
      <c r="T128" s="30"/>
      <c r="U128" s="30"/>
      <c r="V128" s="30"/>
      <c r="W128" s="30"/>
      <c r="X128" s="30"/>
      <c r="Y128" s="30"/>
      <c r="Z128" s="30"/>
      <c r="AA128" s="30"/>
      <c r="AB128" s="30"/>
      <c r="AC128" s="30"/>
      <c r="AD128" s="30"/>
      <c r="AE128" s="30"/>
    </row>
    <row r="129" spans="1:65" s="11" customFormat="1" ht="29.25" customHeight="1">
      <c r="A129" s="119"/>
      <c r="B129" s="120"/>
      <c r="C129" s="121" t="s">
        <v>138</v>
      </c>
      <c r="D129" s="122" t="s">
        <v>58</v>
      </c>
      <c r="E129" s="122" t="s">
        <v>54</v>
      </c>
      <c r="F129" s="122" t="s">
        <v>55</v>
      </c>
      <c r="G129" s="122" t="s">
        <v>139</v>
      </c>
      <c r="H129" s="122" t="s">
        <v>140</v>
      </c>
      <c r="I129" s="122" t="s">
        <v>141</v>
      </c>
      <c r="J129" s="123" t="s">
        <v>122</v>
      </c>
      <c r="K129" s="124" t="s">
        <v>142</v>
      </c>
      <c r="L129" s="125"/>
      <c r="M129" s="60" t="s">
        <v>1</v>
      </c>
      <c r="N129" s="61" t="s">
        <v>37</v>
      </c>
      <c r="O129" s="61" t="s">
        <v>143</v>
      </c>
      <c r="P129" s="61" t="s">
        <v>144</v>
      </c>
      <c r="Q129" s="61" t="s">
        <v>145</v>
      </c>
      <c r="R129" s="61" t="s">
        <v>146</v>
      </c>
      <c r="S129" s="61" t="s">
        <v>147</v>
      </c>
      <c r="T129" s="62" t="s">
        <v>148</v>
      </c>
      <c r="U129" s="119"/>
      <c r="V129" s="119"/>
      <c r="W129" s="119"/>
      <c r="X129" s="119"/>
      <c r="Y129" s="119"/>
      <c r="Z129" s="119"/>
      <c r="AA129" s="119"/>
      <c r="AB129" s="119"/>
      <c r="AC129" s="119"/>
      <c r="AD129" s="119"/>
      <c r="AE129" s="119"/>
    </row>
    <row r="130" spans="1:65" s="2" customFormat="1" ht="22.8" customHeight="1">
      <c r="A130" s="30"/>
      <c r="B130" s="31"/>
      <c r="C130" s="67" t="s">
        <v>149</v>
      </c>
      <c r="D130" s="30"/>
      <c r="E130" s="30"/>
      <c r="F130" s="30"/>
      <c r="G130" s="30"/>
      <c r="H130" s="30"/>
      <c r="I130" s="30"/>
      <c r="J130" s="126">
        <f>BK130</f>
        <v>0</v>
      </c>
      <c r="K130" s="30"/>
      <c r="L130" s="31"/>
      <c r="M130" s="63"/>
      <c r="N130" s="54"/>
      <c r="O130" s="64"/>
      <c r="P130" s="127">
        <f>P131+P205+P221</f>
        <v>499.16752599999995</v>
      </c>
      <c r="Q130" s="64"/>
      <c r="R130" s="127">
        <f>R131+R205+R221</f>
        <v>279.77416801000004</v>
      </c>
      <c r="S130" s="64"/>
      <c r="T130" s="128">
        <f>T131+T205+T221</f>
        <v>0</v>
      </c>
      <c r="U130" s="30"/>
      <c r="V130" s="30"/>
      <c r="W130" s="30"/>
      <c r="X130" s="30"/>
      <c r="Y130" s="30"/>
      <c r="Z130" s="30"/>
      <c r="AA130" s="30"/>
      <c r="AB130" s="30"/>
      <c r="AC130" s="30"/>
      <c r="AD130" s="30"/>
      <c r="AE130" s="30"/>
      <c r="AT130" s="18" t="s">
        <v>72</v>
      </c>
      <c r="AU130" s="18" t="s">
        <v>124</v>
      </c>
      <c r="BK130" s="129">
        <f>BK131+BK205+BK221</f>
        <v>0</v>
      </c>
    </row>
    <row r="131" spans="1:65" s="12" customFormat="1" ht="25.95" customHeight="1">
      <c r="B131" s="130"/>
      <c r="D131" s="131" t="s">
        <v>72</v>
      </c>
      <c r="E131" s="132" t="s">
        <v>150</v>
      </c>
      <c r="F131" s="132" t="s">
        <v>151</v>
      </c>
      <c r="J131" s="133">
        <f>BK131</f>
        <v>0</v>
      </c>
      <c r="L131" s="130"/>
      <c r="M131" s="134"/>
      <c r="N131" s="135"/>
      <c r="O131" s="135"/>
      <c r="P131" s="136">
        <f>P132+P148+P163+P186+P203</f>
        <v>499.16752599999995</v>
      </c>
      <c r="Q131" s="135"/>
      <c r="R131" s="136">
        <f>R132+R148+R163+R186+R203</f>
        <v>279.77416801000004</v>
      </c>
      <c r="S131" s="135"/>
      <c r="T131" s="137">
        <f>T132+T148+T163+T186+T203</f>
        <v>0</v>
      </c>
      <c r="AR131" s="131" t="s">
        <v>81</v>
      </c>
      <c r="AT131" s="138" t="s">
        <v>72</v>
      </c>
      <c r="AU131" s="138" t="s">
        <v>73</v>
      </c>
      <c r="AY131" s="131" t="s">
        <v>152</v>
      </c>
      <c r="BK131" s="139">
        <f>BK132+BK148+BK163+BK186+BK203</f>
        <v>0</v>
      </c>
    </row>
    <row r="132" spans="1:65" s="12" customFormat="1" ht="22.8" customHeight="1">
      <c r="B132" s="130"/>
      <c r="D132" s="131" t="s">
        <v>72</v>
      </c>
      <c r="E132" s="140" t="s">
        <v>81</v>
      </c>
      <c r="F132" s="140" t="s">
        <v>153</v>
      </c>
      <c r="J132" s="141">
        <f>BK132</f>
        <v>0</v>
      </c>
      <c r="L132" s="130"/>
      <c r="M132" s="134"/>
      <c r="N132" s="135"/>
      <c r="O132" s="135"/>
      <c r="P132" s="136">
        <f>SUM(P133:P147)</f>
        <v>57.396859000000006</v>
      </c>
      <c r="Q132" s="135"/>
      <c r="R132" s="136">
        <f>SUM(R133:R147)</f>
        <v>0</v>
      </c>
      <c r="S132" s="135"/>
      <c r="T132" s="137">
        <f>SUM(T133:T147)</f>
        <v>0</v>
      </c>
      <c r="AR132" s="131" t="s">
        <v>81</v>
      </c>
      <c r="AT132" s="138" t="s">
        <v>72</v>
      </c>
      <c r="AU132" s="138" t="s">
        <v>81</v>
      </c>
      <c r="AY132" s="131" t="s">
        <v>152</v>
      </c>
      <c r="BK132" s="139">
        <f>SUM(BK133:BK147)</f>
        <v>0</v>
      </c>
    </row>
    <row r="133" spans="1:65" s="2" customFormat="1" ht="24.15" customHeight="1">
      <c r="A133" s="30"/>
      <c r="B133" s="142"/>
      <c r="C133" s="143" t="s">
        <v>81</v>
      </c>
      <c r="D133" s="143" t="s">
        <v>154</v>
      </c>
      <c r="E133" s="144" t="s">
        <v>393</v>
      </c>
      <c r="F133" s="145" t="s">
        <v>394</v>
      </c>
      <c r="G133" s="146" t="s">
        <v>178</v>
      </c>
      <c r="H133" s="147">
        <v>9.9949999999999992</v>
      </c>
      <c r="I133" s="148"/>
      <c r="J133" s="148">
        <f>ROUND(I133*H133,2)</f>
        <v>0</v>
      </c>
      <c r="K133" s="149"/>
      <c r="L133" s="31"/>
      <c r="M133" s="150" t="s">
        <v>1</v>
      </c>
      <c r="N133" s="151" t="s">
        <v>38</v>
      </c>
      <c r="O133" s="152">
        <v>4.4930000000000003</v>
      </c>
      <c r="P133" s="152">
        <f>O133*H133</f>
        <v>44.907535000000003</v>
      </c>
      <c r="Q133" s="152">
        <v>0</v>
      </c>
      <c r="R133" s="152">
        <f>Q133*H133</f>
        <v>0</v>
      </c>
      <c r="S133" s="152">
        <v>0</v>
      </c>
      <c r="T133" s="153">
        <f>S133*H133</f>
        <v>0</v>
      </c>
      <c r="U133" s="30"/>
      <c r="V133" s="30"/>
      <c r="W133" s="30"/>
      <c r="X133" s="30"/>
      <c r="Y133" s="30"/>
      <c r="Z133" s="30"/>
      <c r="AA133" s="30"/>
      <c r="AB133" s="30"/>
      <c r="AC133" s="30"/>
      <c r="AD133" s="30"/>
      <c r="AE133" s="30"/>
      <c r="AR133" s="154" t="s">
        <v>158</v>
      </c>
      <c r="AT133" s="154" t="s">
        <v>154</v>
      </c>
      <c r="AU133" s="154" t="s">
        <v>83</v>
      </c>
      <c r="AY133" s="18" t="s">
        <v>152</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158</v>
      </c>
      <c r="BM133" s="154" t="s">
        <v>971</v>
      </c>
    </row>
    <row r="134" spans="1:65" s="13" customFormat="1">
      <c r="B134" s="156"/>
      <c r="D134" s="157" t="s">
        <v>160</v>
      </c>
      <c r="E134" s="158" t="s">
        <v>1</v>
      </c>
      <c r="F134" s="159" t="s">
        <v>972</v>
      </c>
      <c r="H134" s="160">
        <v>2.3809999999999998</v>
      </c>
      <c r="L134" s="156"/>
      <c r="M134" s="161"/>
      <c r="N134" s="162"/>
      <c r="O134" s="162"/>
      <c r="P134" s="162"/>
      <c r="Q134" s="162"/>
      <c r="R134" s="162"/>
      <c r="S134" s="162"/>
      <c r="T134" s="163"/>
      <c r="AT134" s="158" t="s">
        <v>160</v>
      </c>
      <c r="AU134" s="158" t="s">
        <v>83</v>
      </c>
      <c r="AV134" s="13" t="s">
        <v>83</v>
      </c>
      <c r="AW134" s="13" t="s">
        <v>29</v>
      </c>
      <c r="AX134" s="13" t="s">
        <v>73</v>
      </c>
      <c r="AY134" s="158" t="s">
        <v>152</v>
      </c>
    </row>
    <row r="135" spans="1:65" s="13" customFormat="1">
      <c r="B135" s="156"/>
      <c r="D135" s="157" t="s">
        <v>160</v>
      </c>
      <c r="E135" s="158" t="s">
        <v>1</v>
      </c>
      <c r="F135" s="159" t="s">
        <v>973</v>
      </c>
      <c r="H135" s="160">
        <v>1.4850000000000001</v>
      </c>
      <c r="L135" s="156"/>
      <c r="M135" s="161"/>
      <c r="N135" s="162"/>
      <c r="O135" s="162"/>
      <c r="P135" s="162"/>
      <c r="Q135" s="162"/>
      <c r="R135" s="162"/>
      <c r="S135" s="162"/>
      <c r="T135" s="163"/>
      <c r="AT135" s="158" t="s">
        <v>160</v>
      </c>
      <c r="AU135" s="158" t="s">
        <v>83</v>
      </c>
      <c r="AV135" s="13" t="s">
        <v>83</v>
      </c>
      <c r="AW135" s="13" t="s">
        <v>29</v>
      </c>
      <c r="AX135" s="13" t="s">
        <v>73</v>
      </c>
      <c r="AY135" s="158" t="s">
        <v>152</v>
      </c>
    </row>
    <row r="136" spans="1:65" s="13" customFormat="1">
      <c r="B136" s="156"/>
      <c r="D136" s="157" t="s">
        <v>160</v>
      </c>
      <c r="E136" s="158" t="s">
        <v>1</v>
      </c>
      <c r="F136" s="159" t="s">
        <v>974</v>
      </c>
      <c r="H136" s="160">
        <v>1.1399999999999999</v>
      </c>
      <c r="L136" s="156"/>
      <c r="M136" s="161"/>
      <c r="N136" s="162"/>
      <c r="O136" s="162"/>
      <c r="P136" s="162"/>
      <c r="Q136" s="162"/>
      <c r="R136" s="162"/>
      <c r="S136" s="162"/>
      <c r="T136" s="163"/>
      <c r="AT136" s="158" t="s">
        <v>160</v>
      </c>
      <c r="AU136" s="158" t="s">
        <v>83</v>
      </c>
      <c r="AV136" s="13" t="s">
        <v>83</v>
      </c>
      <c r="AW136" s="13" t="s">
        <v>29</v>
      </c>
      <c r="AX136" s="13" t="s">
        <v>73</v>
      </c>
      <c r="AY136" s="158" t="s">
        <v>152</v>
      </c>
    </row>
    <row r="137" spans="1:65" s="13" customFormat="1">
      <c r="B137" s="156"/>
      <c r="D137" s="157" t="s">
        <v>160</v>
      </c>
      <c r="E137" s="158" t="s">
        <v>1</v>
      </c>
      <c r="F137" s="159" t="s">
        <v>975</v>
      </c>
      <c r="H137" s="160">
        <v>4.9889999999999999</v>
      </c>
      <c r="L137" s="156"/>
      <c r="M137" s="161"/>
      <c r="N137" s="162"/>
      <c r="O137" s="162"/>
      <c r="P137" s="162"/>
      <c r="Q137" s="162"/>
      <c r="R137" s="162"/>
      <c r="S137" s="162"/>
      <c r="T137" s="163"/>
      <c r="AT137" s="158" t="s">
        <v>160</v>
      </c>
      <c r="AU137" s="158" t="s">
        <v>83</v>
      </c>
      <c r="AV137" s="13" t="s">
        <v>83</v>
      </c>
      <c r="AW137" s="13" t="s">
        <v>29</v>
      </c>
      <c r="AX137" s="13" t="s">
        <v>73</v>
      </c>
      <c r="AY137" s="158" t="s">
        <v>152</v>
      </c>
    </row>
    <row r="138" spans="1:65" s="16" customFormat="1">
      <c r="B138" s="177"/>
      <c r="D138" s="157" t="s">
        <v>160</v>
      </c>
      <c r="E138" s="178" t="s">
        <v>1</v>
      </c>
      <c r="F138" s="179" t="s">
        <v>203</v>
      </c>
      <c r="H138" s="180">
        <v>9.9949999999999992</v>
      </c>
      <c r="L138" s="177"/>
      <c r="M138" s="181"/>
      <c r="N138" s="182"/>
      <c r="O138" s="182"/>
      <c r="P138" s="182"/>
      <c r="Q138" s="182"/>
      <c r="R138" s="182"/>
      <c r="S138" s="182"/>
      <c r="T138" s="183"/>
      <c r="AT138" s="178" t="s">
        <v>160</v>
      </c>
      <c r="AU138" s="178" t="s">
        <v>83</v>
      </c>
      <c r="AV138" s="16" t="s">
        <v>158</v>
      </c>
      <c r="AW138" s="16" t="s">
        <v>29</v>
      </c>
      <c r="AX138" s="16" t="s">
        <v>81</v>
      </c>
      <c r="AY138" s="178" t="s">
        <v>152</v>
      </c>
    </row>
    <row r="139" spans="1:65" s="2" customFormat="1" ht="24.15" customHeight="1">
      <c r="A139" s="30"/>
      <c r="B139" s="142"/>
      <c r="C139" s="143" t="s">
        <v>83</v>
      </c>
      <c r="D139" s="143" t="s">
        <v>154</v>
      </c>
      <c r="E139" s="144" t="s">
        <v>409</v>
      </c>
      <c r="F139" s="145" t="s">
        <v>410</v>
      </c>
      <c r="G139" s="146" t="s">
        <v>178</v>
      </c>
      <c r="H139" s="147">
        <v>0.14399999999999999</v>
      </c>
      <c r="I139" s="148"/>
      <c r="J139" s="148">
        <f>ROUND(I139*H139,2)</f>
        <v>0</v>
      </c>
      <c r="K139" s="149"/>
      <c r="L139" s="31"/>
      <c r="M139" s="150" t="s">
        <v>1</v>
      </c>
      <c r="N139" s="151" t="s">
        <v>38</v>
      </c>
      <c r="O139" s="152">
        <v>7.133</v>
      </c>
      <c r="P139" s="152">
        <f>O139*H139</f>
        <v>1.0271519999999998</v>
      </c>
      <c r="Q139" s="152">
        <v>0</v>
      </c>
      <c r="R139" s="152">
        <f>Q139*H139</f>
        <v>0</v>
      </c>
      <c r="S139" s="152">
        <v>0</v>
      </c>
      <c r="T139" s="153">
        <f>S139*H139</f>
        <v>0</v>
      </c>
      <c r="U139" s="30"/>
      <c r="V139" s="30"/>
      <c r="W139" s="30"/>
      <c r="X139" s="30"/>
      <c r="Y139" s="30"/>
      <c r="Z139" s="30"/>
      <c r="AA139" s="30"/>
      <c r="AB139" s="30"/>
      <c r="AC139" s="30"/>
      <c r="AD139" s="30"/>
      <c r="AE139" s="30"/>
      <c r="AR139" s="154" t="s">
        <v>158</v>
      </c>
      <c r="AT139" s="154" t="s">
        <v>154</v>
      </c>
      <c r="AU139" s="154" t="s">
        <v>83</v>
      </c>
      <c r="AY139" s="18" t="s">
        <v>152</v>
      </c>
      <c r="BE139" s="155">
        <f>IF(N139="základní",J139,0)</f>
        <v>0</v>
      </c>
      <c r="BF139" s="155">
        <f>IF(N139="snížená",J139,0)</f>
        <v>0</v>
      </c>
      <c r="BG139" s="155">
        <f>IF(N139="zákl. přenesená",J139,0)</f>
        <v>0</v>
      </c>
      <c r="BH139" s="155">
        <f>IF(N139="sníž. přenesená",J139,0)</f>
        <v>0</v>
      </c>
      <c r="BI139" s="155">
        <f>IF(N139="nulová",J139,0)</f>
        <v>0</v>
      </c>
      <c r="BJ139" s="18" t="s">
        <v>81</v>
      </c>
      <c r="BK139" s="155">
        <f>ROUND(I139*H139,2)</f>
        <v>0</v>
      </c>
      <c r="BL139" s="18" t="s">
        <v>158</v>
      </c>
      <c r="BM139" s="154" t="s">
        <v>976</v>
      </c>
    </row>
    <row r="140" spans="1:65" s="13" customFormat="1">
      <c r="B140" s="156"/>
      <c r="D140" s="157" t="s">
        <v>160</v>
      </c>
      <c r="E140" s="158" t="s">
        <v>1</v>
      </c>
      <c r="F140" s="159" t="s">
        <v>977</v>
      </c>
      <c r="H140" s="160">
        <v>0.14399999999999999</v>
      </c>
      <c r="L140" s="156"/>
      <c r="M140" s="161"/>
      <c r="N140" s="162"/>
      <c r="O140" s="162"/>
      <c r="P140" s="162"/>
      <c r="Q140" s="162"/>
      <c r="R140" s="162"/>
      <c r="S140" s="162"/>
      <c r="T140" s="163"/>
      <c r="AT140" s="158" t="s">
        <v>160</v>
      </c>
      <c r="AU140" s="158" t="s">
        <v>83</v>
      </c>
      <c r="AV140" s="13" t="s">
        <v>83</v>
      </c>
      <c r="AW140" s="13" t="s">
        <v>29</v>
      </c>
      <c r="AX140" s="13" t="s">
        <v>81</v>
      </c>
      <c r="AY140" s="158" t="s">
        <v>152</v>
      </c>
    </row>
    <row r="141" spans="1:65" s="2" customFormat="1" ht="24.15" customHeight="1">
      <c r="A141" s="30"/>
      <c r="B141" s="142"/>
      <c r="C141" s="143" t="s">
        <v>166</v>
      </c>
      <c r="D141" s="143" t="s">
        <v>154</v>
      </c>
      <c r="E141" s="144" t="s">
        <v>210</v>
      </c>
      <c r="F141" s="145" t="s">
        <v>211</v>
      </c>
      <c r="G141" s="146" t="s">
        <v>178</v>
      </c>
      <c r="H141" s="147">
        <v>10.099</v>
      </c>
      <c r="I141" s="148"/>
      <c r="J141" s="148">
        <f>ROUND(I141*H141,2)</f>
        <v>0</v>
      </c>
      <c r="K141" s="149"/>
      <c r="L141" s="31"/>
      <c r="M141" s="150" t="s">
        <v>1</v>
      </c>
      <c r="N141" s="151" t="s">
        <v>38</v>
      </c>
      <c r="O141" s="152">
        <v>4.3999999999999997E-2</v>
      </c>
      <c r="P141" s="152">
        <f>O141*H141</f>
        <v>0.44435599999999997</v>
      </c>
      <c r="Q141" s="152">
        <v>0</v>
      </c>
      <c r="R141" s="152">
        <f>Q141*H141</f>
        <v>0</v>
      </c>
      <c r="S141" s="152">
        <v>0</v>
      </c>
      <c r="T141" s="153">
        <f>S141*H141</f>
        <v>0</v>
      </c>
      <c r="U141" s="30"/>
      <c r="V141" s="30"/>
      <c r="W141" s="30"/>
      <c r="X141" s="30"/>
      <c r="Y141" s="30"/>
      <c r="Z141" s="30"/>
      <c r="AA141" s="30"/>
      <c r="AB141" s="30"/>
      <c r="AC141" s="30"/>
      <c r="AD141" s="30"/>
      <c r="AE141" s="30"/>
      <c r="AR141" s="154" t="s">
        <v>158</v>
      </c>
      <c r="AT141" s="154" t="s">
        <v>154</v>
      </c>
      <c r="AU141" s="154" t="s">
        <v>83</v>
      </c>
      <c r="AY141" s="18" t="s">
        <v>152</v>
      </c>
      <c r="BE141" s="155">
        <f>IF(N141="základní",J141,0)</f>
        <v>0</v>
      </c>
      <c r="BF141" s="155">
        <f>IF(N141="snížená",J141,0)</f>
        <v>0</v>
      </c>
      <c r="BG141" s="155">
        <f>IF(N141="zákl. přenesená",J141,0)</f>
        <v>0</v>
      </c>
      <c r="BH141" s="155">
        <f>IF(N141="sníž. přenesená",J141,0)</f>
        <v>0</v>
      </c>
      <c r="BI141" s="155">
        <f>IF(N141="nulová",J141,0)</f>
        <v>0</v>
      </c>
      <c r="BJ141" s="18" t="s">
        <v>81</v>
      </c>
      <c r="BK141" s="155">
        <f>ROUND(I141*H141,2)</f>
        <v>0</v>
      </c>
      <c r="BL141" s="18" t="s">
        <v>158</v>
      </c>
      <c r="BM141" s="154" t="s">
        <v>978</v>
      </c>
    </row>
    <row r="142" spans="1:65" s="13" customFormat="1">
      <c r="B142" s="156"/>
      <c r="D142" s="157" t="s">
        <v>160</v>
      </c>
      <c r="E142" s="158" t="s">
        <v>1</v>
      </c>
      <c r="F142" s="159" t="s">
        <v>979</v>
      </c>
      <c r="H142" s="160">
        <v>10.099</v>
      </c>
      <c r="L142" s="156"/>
      <c r="M142" s="161"/>
      <c r="N142" s="162"/>
      <c r="O142" s="162"/>
      <c r="P142" s="162"/>
      <c r="Q142" s="162"/>
      <c r="R142" s="162"/>
      <c r="S142" s="162"/>
      <c r="T142" s="163"/>
      <c r="AT142" s="158" t="s">
        <v>160</v>
      </c>
      <c r="AU142" s="158" t="s">
        <v>83</v>
      </c>
      <c r="AV142" s="13" t="s">
        <v>83</v>
      </c>
      <c r="AW142" s="13" t="s">
        <v>29</v>
      </c>
      <c r="AX142" s="13" t="s">
        <v>81</v>
      </c>
      <c r="AY142" s="158" t="s">
        <v>152</v>
      </c>
    </row>
    <row r="143" spans="1:65" s="2" customFormat="1" ht="14.4" customHeight="1">
      <c r="A143" s="30"/>
      <c r="B143" s="142"/>
      <c r="C143" s="143" t="s">
        <v>158</v>
      </c>
      <c r="D143" s="143" t="s">
        <v>154</v>
      </c>
      <c r="E143" s="144" t="s">
        <v>216</v>
      </c>
      <c r="F143" s="145" t="s">
        <v>217</v>
      </c>
      <c r="G143" s="146" t="s">
        <v>178</v>
      </c>
      <c r="H143" s="147">
        <v>10.099</v>
      </c>
      <c r="I143" s="148"/>
      <c r="J143" s="148">
        <f>ROUND(I143*H143,2)</f>
        <v>0</v>
      </c>
      <c r="K143" s="149"/>
      <c r="L143" s="31"/>
      <c r="M143" s="150" t="s">
        <v>1</v>
      </c>
      <c r="N143" s="151" t="s">
        <v>38</v>
      </c>
      <c r="O143" s="152">
        <v>8.9999999999999993E-3</v>
      </c>
      <c r="P143" s="152">
        <f>O143*H143</f>
        <v>9.0891E-2</v>
      </c>
      <c r="Q143" s="152">
        <v>0</v>
      </c>
      <c r="R143" s="152">
        <f>Q143*H143</f>
        <v>0</v>
      </c>
      <c r="S143" s="152">
        <v>0</v>
      </c>
      <c r="T143" s="153">
        <f>S143*H143</f>
        <v>0</v>
      </c>
      <c r="U143" s="30"/>
      <c r="V143" s="30"/>
      <c r="W143" s="30"/>
      <c r="X143" s="30"/>
      <c r="Y143" s="30"/>
      <c r="Z143" s="30"/>
      <c r="AA143" s="30"/>
      <c r="AB143" s="30"/>
      <c r="AC143" s="30"/>
      <c r="AD143" s="30"/>
      <c r="AE143" s="30"/>
      <c r="AR143" s="154" t="s">
        <v>158</v>
      </c>
      <c r="AT143" s="154" t="s">
        <v>154</v>
      </c>
      <c r="AU143" s="154" t="s">
        <v>83</v>
      </c>
      <c r="AY143" s="18" t="s">
        <v>152</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158</v>
      </c>
      <c r="BM143" s="154" t="s">
        <v>980</v>
      </c>
    </row>
    <row r="144" spans="1:65" s="2" customFormat="1" ht="37.799999999999997" customHeight="1">
      <c r="A144" s="30"/>
      <c r="B144" s="142"/>
      <c r="C144" s="143" t="s">
        <v>175</v>
      </c>
      <c r="D144" s="143" t="s">
        <v>154</v>
      </c>
      <c r="E144" s="144" t="s">
        <v>455</v>
      </c>
      <c r="F144" s="145" t="s">
        <v>456</v>
      </c>
      <c r="G144" s="146" t="s">
        <v>157</v>
      </c>
      <c r="H144" s="147">
        <v>437.077</v>
      </c>
      <c r="I144" s="148"/>
      <c r="J144" s="148">
        <f>ROUND(I144*H144,2)</f>
        <v>0</v>
      </c>
      <c r="K144" s="149"/>
      <c r="L144" s="31"/>
      <c r="M144" s="150" t="s">
        <v>1</v>
      </c>
      <c r="N144" s="151" t="s">
        <v>38</v>
      </c>
      <c r="O144" s="152">
        <v>2.5000000000000001E-2</v>
      </c>
      <c r="P144" s="152">
        <f>O144*H144</f>
        <v>10.926925000000001</v>
      </c>
      <c r="Q144" s="152">
        <v>0</v>
      </c>
      <c r="R144" s="152">
        <f>Q144*H144</f>
        <v>0</v>
      </c>
      <c r="S144" s="152">
        <v>0</v>
      </c>
      <c r="T144" s="153">
        <f>S144*H144</f>
        <v>0</v>
      </c>
      <c r="U144" s="30"/>
      <c r="V144" s="30"/>
      <c r="W144" s="30"/>
      <c r="X144" s="30"/>
      <c r="Y144" s="30"/>
      <c r="Z144" s="30"/>
      <c r="AA144" s="30"/>
      <c r="AB144" s="30"/>
      <c r="AC144" s="30"/>
      <c r="AD144" s="30"/>
      <c r="AE144" s="30"/>
      <c r="AR144" s="154" t="s">
        <v>158</v>
      </c>
      <c r="AT144" s="154" t="s">
        <v>154</v>
      </c>
      <c r="AU144" s="154" t="s">
        <v>83</v>
      </c>
      <c r="AY144" s="18" t="s">
        <v>152</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158</v>
      </c>
      <c r="BM144" s="154" t="s">
        <v>981</v>
      </c>
    </row>
    <row r="145" spans="1:65" s="13" customFormat="1">
      <c r="B145" s="156"/>
      <c r="D145" s="157" t="s">
        <v>160</v>
      </c>
      <c r="E145" s="158" t="s">
        <v>1</v>
      </c>
      <c r="F145" s="159" t="s">
        <v>982</v>
      </c>
      <c r="H145" s="160">
        <v>413</v>
      </c>
      <c r="L145" s="156"/>
      <c r="M145" s="161"/>
      <c r="N145" s="162"/>
      <c r="O145" s="162"/>
      <c r="P145" s="162"/>
      <c r="Q145" s="162"/>
      <c r="R145" s="162"/>
      <c r="S145" s="162"/>
      <c r="T145" s="163"/>
      <c r="AT145" s="158" t="s">
        <v>160</v>
      </c>
      <c r="AU145" s="158" t="s">
        <v>83</v>
      </c>
      <c r="AV145" s="13" t="s">
        <v>83</v>
      </c>
      <c r="AW145" s="13" t="s">
        <v>29</v>
      </c>
      <c r="AX145" s="13" t="s">
        <v>73</v>
      </c>
      <c r="AY145" s="158" t="s">
        <v>152</v>
      </c>
    </row>
    <row r="146" spans="1:65" s="13" customFormat="1">
      <c r="B146" s="156"/>
      <c r="D146" s="157" t="s">
        <v>160</v>
      </c>
      <c r="E146" s="158" t="s">
        <v>1</v>
      </c>
      <c r="F146" s="159" t="s">
        <v>983</v>
      </c>
      <c r="H146" s="160">
        <v>24.077000000000002</v>
      </c>
      <c r="L146" s="156"/>
      <c r="M146" s="161"/>
      <c r="N146" s="162"/>
      <c r="O146" s="162"/>
      <c r="P146" s="162"/>
      <c r="Q146" s="162"/>
      <c r="R146" s="162"/>
      <c r="S146" s="162"/>
      <c r="T146" s="163"/>
      <c r="AT146" s="158" t="s">
        <v>160</v>
      </c>
      <c r="AU146" s="158" t="s">
        <v>83</v>
      </c>
      <c r="AV146" s="13" t="s">
        <v>83</v>
      </c>
      <c r="AW146" s="13" t="s">
        <v>29</v>
      </c>
      <c r="AX146" s="13" t="s">
        <v>73</v>
      </c>
      <c r="AY146" s="158" t="s">
        <v>152</v>
      </c>
    </row>
    <row r="147" spans="1:65" s="16" customFormat="1">
      <c r="B147" s="177"/>
      <c r="D147" s="157" t="s">
        <v>160</v>
      </c>
      <c r="E147" s="178" t="s">
        <v>1</v>
      </c>
      <c r="F147" s="179" t="s">
        <v>203</v>
      </c>
      <c r="H147" s="180">
        <v>437.077</v>
      </c>
      <c r="L147" s="177"/>
      <c r="M147" s="181"/>
      <c r="N147" s="182"/>
      <c r="O147" s="182"/>
      <c r="P147" s="182"/>
      <c r="Q147" s="182"/>
      <c r="R147" s="182"/>
      <c r="S147" s="182"/>
      <c r="T147" s="183"/>
      <c r="AT147" s="178" t="s">
        <v>160</v>
      </c>
      <c r="AU147" s="178" t="s">
        <v>83</v>
      </c>
      <c r="AV147" s="16" t="s">
        <v>158</v>
      </c>
      <c r="AW147" s="16" t="s">
        <v>29</v>
      </c>
      <c r="AX147" s="16" t="s">
        <v>81</v>
      </c>
      <c r="AY147" s="178" t="s">
        <v>152</v>
      </c>
    </row>
    <row r="148" spans="1:65" s="12" customFormat="1" ht="22.8" customHeight="1">
      <c r="B148" s="130"/>
      <c r="D148" s="131" t="s">
        <v>72</v>
      </c>
      <c r="E148" s="140" t="s">
        <v>83</v>
      </c>
      <c r="F148" s="140" t="s">
        <v>464</v>
      </c>
      <c r="J148" s="141">
        <f>BK148</f>
        <v>0</v>
      </c>
      <c r="L148" s="130"/>
      <c r="M148" s="134"/>
      <c r="N148" s="135"/>
      <c r="O148" s="135"/>
      <c r="P148" s="136">
        <f>SUM(P149:P162)</f>
        <v>23.187793999999997</v>
      </c>
      <c r="Q148" s="135"/>
      <c r="R148" s="136">
        <f>SUM(R149:R162)</f>
        <v>19.27960023</v>
      </c>
      <c r="S148" s="135"/>
      <c r="T148" s="137">
        <f>SUM(T149:T162)</f>
        <v>0</v>
      </c>
      <c r="AR148" s="131" t="s">
        <v>81</v>
      </c>
      <c r="AT148" s="138" t="s">
        <v>72</v>
      </c>
      <c r="AU148" s="138" t="s">
        <v>81</v>
      </c>
      <c r="AY148" s="131" t="s">
        <v>152</v>
      </c>
      <c r="BK148" s="139">
        <f>SUM(BK149:BK162)</f>
        <v>0</v>
      </c>
    </row>
    <row r="149" spans="1:65" s="2" customFormat="1" ht="14.4" customHeight="1">
      <c r="A149" s="30"/>
      <c r="B149" s="142"/>
      <c r="C149" s="143" t="s">
        <v>204</v>
      </c>
      <c r="D149" s="143" t="s">
        <v>154</v>
      </c>
      <c r="E149" s="144" t="s">
        <v>465</v>
      </c>
      <c r="F149" s="145" t="s">
        <v>466</v>
      </c>
      <c r="G149" s="146" t="s">
        <v>178</v>
      </c>
      <c r="H149" s="147">
        <v>7.6280000000000001</v>
      </c>
      <c r="I149" s="148"/>
      <c r="J149" s="148">
        <f>ROUND(I149*H149,2)</f>
        <v>0</v>
      </c>
      <c r="K149" s="149"/>
      <c r="L149" s="31"/>
      <c r="M149" s="150" t="s">
        <v>1</v>
      </c>
      <c r="N149" s="151" t="s">
        <v>38</v>
      </c>
      <c r="O149" s="152">
        <v>0.58399999999999996</v>
      </c>
      <c r="P149" s="152">
        <f>O149*H149</f>
        <v>4.454752</v>
      </c>
      <c r="Q149" s="152">
        <v>2.45329</v>
      </c>
      <c r="R149" s="152">
        <f>Q149*H149</f>
        <v>18.713696120000002</v>
      </c>
      <c r="S149" s="152">
        <v>0</v>
      </c>
      <c r="T149" s="153">
        <f>S149*H149</f>
        <v>0</v>
      </c>
      <c r="U149" s="30"/>
      <c r="V149" s="30"/>
      <c r="W149" s="30"/>
      <c r="X149" s="30"/>
      <c r="Y149" s="30"/>
      <c r="Z149" s="30"/>
      <c r="AA149" s="30"/>
      <c r="AB149" s="30"/>
      <c r="AC149" s="30"/>
      <c r="AD149" s="30"/>
      <c r="AE149" s="30"/>
      <c r="AR149" s="154" t="s">
        <v>158</v>
      </c>
      <c r="AT149" s="154" t="s">
        <v>154</v>
      </c>
      <c r="AU149" s="154" t="s">
        <v>83</v>
      </c>
      <c r="AY149" s="18" t="s">
        <v>152</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158</v>
      </c>
      <c r="BM149" s="154" t="s">
        <v>984</v>
      </c>
    </row>
    <row r="150" spans="1:65" s="13" customFormat="1">
      <c r="B150" s="156"/>
      <c r="D150" s="157" t="s">
        <v>160</v>
      </c>
      <c r="E150" s="158" t="s">
        <v>1</v>
      </c>
      <c r="F150" s="159" t="s">
        <v>985</v>
      </c>
      <c r="H150" s="160">
        <v>2.4649999999999999</v>
      </c>
      <c r="L150" s="156"/>
      <c r="M150" s="161"/>
      <c r="N150" s="162"/>
      <c r="O150" s="162"/>
      <c r="P150" s="162"/>
      <c r="Q150" s="162"/>
      <c r="R150" s="162"/>
      <c r="S150" s="162"/>
      <c r="T150" s="163"/>
      <c r="AT150" s="158" t="s">
        <v>160</v>
      </c>
      <c r="AU150" s="158" t="s">
        <v>83</v>
      </c>
      <c r="AV150" s="13" t="s">
        <v>83</v>
      </c>
      <c r="AW150" s="13" t="s">
        <v>29</v>
      </c>
      <c r="AX150" s="13" t="s">
        <v>73</v>
      </c>
      <c r="AY150" s="158" t="s">
        <v>152</v>
      </c>
    </row>
    <row r="151" spans="1:65" s="13" customFormat="1">
      <c r="B151" s="156"/>
      <c r="D151" s="157" t="s">
        <v>160</v>
      </c>
      <c r="E151" s="158" t="s">
        <v>1</v>
      </c>
      <c r="F151" s="159" t="s">
        <v>986</v>
      </c>
      <c r="H151" s="160">
        <v>5.1630000000000003</v>
      </c>
      <c r="L151" s="156"/>
      <c r="M151" s="161"/>
      <c r="N151" s="162"/>
      <c r="O151" s="162"/>
      <c r="P151" s="162"/>
      <c r="Q151" s="162"/>
      <c r="R151" s="162"/>
      <c r="S151" s="162"/>
      <c r="T151" s="163"/>
      <c r="AT151" s="158" t="s">
        <v>160</v>
      </c>
      <c r="AU151" s="158" t="s">
        <v>83</v>
      </c>
      <c r="AV151" s="13" t="s">
        <v>83</v>
      </c>
      <c r="AW151" s="13" t="s">
        <v>29</v>
      </c>
      <c r="AX151" s="13" t="s">
        <v>73</v>
      </c>
      <c r="AY151" s="158" t="s">
        <v>152</v>
      </c>
    </row>
    <row r="152" spans="1:65" s="16" customFormat="1">
      <c r="B152" s="177"/>
      <c r="D152" s="157" t="s">
        <v>160</v>
      </c>
      <c r="E152" s="178" t="s">
        <v>1</v>
      </c>
      <c r="F152" s="179" t="s">
        <v>203</v>
      </c>
      <c r="H152" s="180">
        <v>7.6280000000000001</v>
      </c>
      <c r="L152" s="177"/>
      <c r="M152" s="181"/>
      <c r="N152" s="182"/>
      <c r="O152" s="182"/>
      <c r="P152" s="182"/>
      <c r="Q152" s="182"/>
      <c r="R152" s="182"/>
      <c r="S152" s="182"/>
      <c r="T152" s="183"/>
      <c r="AT152" s="178" t="s">
        <v>160</v>
      </c>
      <c r="AU152" s="178" t="s">
        <v>83</v>
      </c>
      <c r="AV152" s="16" t="s">
        <v>158</v>
      </c>
      <c r="AW152" s="16" t="s">
        <v>29</v>
      </c>
      <c r="AX152" s="16" t="s">
        <v>81</v>
      </c>
      <c r="AY152" s="178" t="s">
        <v>152</v>
      </c>
    </row>
    <row r="153" spans="1:65" s="2" customFormat="1" ht="14.4" customHeight="1">
      <c r="A153" s="30"/>
      <c r="B153" s="142"/>
      <c r="C153" s="143" t="s">
        <v>209</v>
      </c>
      <c r="D153" s="143" t="s">
        <v>154</v>
      </c>
      <c r="E153" s="144" t="s">
        <v>987</v>
      </c>
      <c r="F153" s="145" t="s">
        <v>988</v>
      </c>
      <c r="G153" s="146" t="s">
        <v>157</v>
      </c>
      <c r="H153" s="147">
        <v>3.8879999999999999</v>
      </c>
      <c r="I153" s="148"/>
      <c r="J153" s="148">
        <f>ROUND(I153*H153,2)</f>
        <v>0</v>
      </c>
      <c r="K153" s="149"/>
      <c r="L153" s="31"/>
      <c r="M153" s="150" t="s">
        <v>1</v>
      </c>
      <c r="N153" s="151" t="s">
        <v>38</v>
      </c>
      <c r="O153" s="152">
        <v>0.247</v>
      </c>
      <c r="P153" s="152">
        <f>O153*H153</f>
        <v>0.96033599999999997</v>
      </c>
      <c r="Q153" s="152">
        <v>2.6900000000000001E-3</v>
      </c>
      <c r="R153" s="152">
        <f>Q153*H153</f>
        <v>1.0458719999999999E-2</v>
      </c>
      <c r="S153" s="152">
        <v>0</v>
      </c>
      <c r="T153" s="153">
        <f>S153*H153</f>
        <v>0</v>
      </c>
      <c r="U153" s="30"/>
      <c r="V153" s="30"/>
      <c r="W153" s="30"/>
      <c r="X153" s="30"/>
      <c r="Y153" s="30"/>
      <c r="Z153" s="30"/>
      <c r="AA153" s="30"/>
      <c r="AB153" s="30"/>
      <c r="AC153" s="30"/>
      <c r="AD153" s="30"/>
      <c r="AE153" s="30"/>
      <c r="AR153" s="154" t="s">
        <v>158</v>
      </c>
      <c r="AT153" s="154" t="s">
        <v>154</v>
      </c>
      <c r="AU153" s="154" t="s">
        <v>83</v>
      </c>
      <c r="AY153" s="18" t="s">
        <v>152</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158</v>
      </c>
      <c r="BM153" s="154" t="s">
        <v>989</v>
      </c>
    </row>
    <row r="154" spans="1:65" s="13" customFormat="1">
      <c r="B154" s="156"/>
      <c r="D154" s="157" t="s">
        <v>160</v>
      </c>
      <c r="E154" s="158" t="s">
        <v>1</v>
      </c>
      <c r="F154" s="159" t="s">
        <v>990</v>
      </c>
      <c r="H154" s="160">
        <v>3.8879999999999999</v>
      </c>
      <c r="L154" s="156"/>
      <c r="M154" s="161"/>
      <c r="N154" s="162"/>
      <c r="O154" s="162"/>
      <c r="P154" s="162"/>
      <c r="Q154" s="162"/>
      <c r="R154" s="162"/>
      <c r="S154" s="162"/>
      <c r="T154" s="163"/>
      <c r="AT154" s="158" t="s">
        <v>160</v>
      </c>
      <c r="AU154" s="158" t="s">
        <v>83</v>
      </c>
      <c r="AV154" s="13" t="s">
        <v>83</v>
      </c>
      <c r="AW154" s="13" t="s">
        <v>29</v>
      </c>
      <c r="AX154" s="13" t="s">
        <v>81</v>
      </c>
      <c r="AY154" s="158" t="s">
        <v>152</v>
      </c>
    </row>
    <row r="155" spans="1:65" s="2" customFormat="1" ht="14.4" customHeight="1">
      <c r="A155" s="30"/>
      <c r="B155" s="142"/>
      <c r="C155" s="143" t="s">
        <v>215</v>
      </c>
      <c r="D155" s="143" t="s">
        <v>154</v>
      </c>
      <c r="E155" s="144" t="s">
        <v>991</v>
      </c>
      <c r="F155" s="145" t="s">
        <v>992</v>
      </c>
      <c r="G155" s="146" t="s">
        <v>157</v>
      </c>
      <c r="H155" s="147">
        <v>3.8879999999999999</v>
      </c>
      <c r="I155" s="148"/>
      <c r="J155" s="148">
        <f>ROUND(I155*H155,2)</f>
        <v>0</v>
      </c>
      <c r="K155" s="149"/>
      <c r="L155" s="31"/>
      <c r="M155" s="150" t="s">
        <v>1</v>
      </c>
      <c r="N155" s="151" t="s">
        <v>38</v>
      </c>
      <c r="O155" s="152">
        <v>8.3000000000000004E-2</v>
      </c>
      <c r="P155" s="152">
        <f>O155*H155</f>
        <v>0.32270399999999999</v>
      </c>
      <c r="Q155" s="152">
        <v>0</v>
      </c>
      <c r="R155" s="152">
        <f>Q155*H155</f>
        <v>0</v>
      </c>
      <c r="S155" s="152">
        <v>0</v>
      </c>
      <c r="T155" s="153">
        <f>S155*H155</f>
        <v>0</v>
      </c>
      <c r="U155" s="30"/>
      <c r="V155" s="30"/>
      <c r="W155" s="30"/>
      <c r="X155" s="30"/>
      <c r="Y155" s="30"/>
      <c r="Z155" s="30"/>
      <c r="AA155" s="30"/>
      <c r="AB155" s="30"/>
      <c r="AC155" s="30"/>
      <c r="AD155" s="30"/>
      <c r="AE155" s="30"/>
      <c r="AR155" s="154" t="s">
        <v>158</v>
      </c>
      <c r="AT155" s="154" t="s">
        <v>154</v>
      </c>
      <c r="AU155" s="154" t="s">
        <v>83</v>
      </c>
      <c r="AY155" s="18" t="s">
        <v>152</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158</v>
      </c>
      <c r="BM155" s="154" t="s">
        <v>993</v>
      </c>
    </row>
    <row r="156" spans="1:65" s="2" customFormat="1" ht="14.4" customHeight="1">
      <c r="A156" s="30"/>
      <c r="B156" s="142"/>
      <c r="C156" s="143" t="s">
        <v>219</v>
      </c>
      <c r="D156" s="143" t="s">
        <v>154</v>
      </c>
      <c r="E156" s="144" t="s">
        <v>994</v>
      </c>
      <c r="F156" s="145" t="s">
        <v>995</v>
      </c>
      <c r="G156" s="146" t="s">
        <v>157</v>
      </c>
      <c r="H156" s="147">
        <v>20.786999999999999</v>
      </c>
      <c r="I156" s="148"/>
      <c r="J156" s="148">
        <f>ROUND(I156*H156,2)</f>
        <v>0</v>
      </c>
      <c r="K156" s="149"/>
      <c r="L156" s="31"/>
      <c r="M156" s="150" t="s">
        <v>1</v>
      </c>
      <c r="N156" s="151" t="s">
        <v>38</v>
      </c>
      <c r="O156" s="152">
        <v>0.58699999999999997</v>
      </c>
      <c r="P156" s="152">
        <f>O156*H156</f>
        <v>12.201968999999998</v>
      </c>
      <c r="Q156" s="152">
        <v>4.79E-3</v>
      </c>
      <c r="R156" s="152">
        <f>Q156*H156</f>
        <v>9.9569729999999995E-2</v>
      </c>
      <c r="S156" s="152">
        <v>0</v>
      </c>
      <c r="T156" s="153">
        <f>S156*H156</f>
        <v>0</v>
      </c>
      <c r="U156" s="30"/>
      <c r="V156" s="30"/>
      <c r="W156" s="30"/>
      <c r="X156" s="30"/>
      <c r="Y156" s="30"/>
      <c r="Z156" s="30"/>
      <c r="AA156" s="30"/>
      <c r="AB156" s="30"/>
      <c r="AC156" s="30"/>
      <c r="AD156" s="30"/>
      <c r="AE156" s="30"/>
      <c r="AR156" s="154" t="s">
        <v>158</v>
      </c>
      <c r="AT156" s="154" t="s">
        <v>154</v>
      </c>
      <c r="AU156" s="154" t="s">
        <v>83</v>
      </c>
      <c r="AY156" s="18" t="s">
        <v>152</v>
      </c>
      <c r="BE156" s="155">
        <f>IF(N156="základní",J156,0)</f>
        <v>0</v>
      </c>
      <c r="BF156" s="155">
        <f>IF(N156="snížená",J156,0)</f>
        <v>0</v>
      </c>
      <c r="BG156" s="155">
        <f>IF(N156="zákl. přenesená",J156,0)</f>
        <v>0</v>
      </c>
      <c r="BH156" s="155">
        <f>IF(N156="sníž. přenesená",J156,0)</f>
        <v>0</v>
      </c>
      <c r="BI156" s="155">
        <f>IF(N156="nulová",J156,0)</f>
        <v>0</v>
      </c>
      <c r="BJ156" s="18" t="s">
        <v>81</v>
      </c>
      <c r="BK156" s="155">
        <f>ROUND(I156*H156,2)</f>
        <v>0</v>
      </c>
      <c r="BL156" s="18" t="s">
        <v>158</v>
      </c>
      <c r="BM156" s="154" t="s">
        <v>996</v>
      </c>
    </row>
    <row r="157" spans="1:65" s="13" customFormat="1">
      <c r="B157" s="156"/>
      <c r="D157" s="157" t="s">
        <v>160</v>
      </c>
      <c r="E157" s="158" t="s">
        <v>1</v>
      </c>
      <c r="F157" s="159" t="s">
        <v>997</v>
      </c>
      <c r="H157" s="160">
        <v>20.786999999999999</v>
      </c>
      <c r="L157" s="156"/>
      <c r="M157" s="161"/>
      <c r="N157" s="162"/>
      <c r="O157" s="162"/>
      <c r="P157" s="162"/>
      <c r="Q157" s="162"/>
      <c r="R157" s="162"/>
      <c r="S157" s="162"/>
      <c r="T157" s="163"/>
      <c r="AT157" s="158" t="s">
        <v>160</v>
      </c>
      <c r="AU157" s="158" t="s">
        <v>83</v>
      </c>
      <c r="AV157" s="13" t="s">
        <v>83</v>
      </c>
      <c r="AW157" s="13" t="s">
        <v>29</v>
      </c>
      <c r="AX157" s="13" t="s">
        <v>81</v>
      </c>
      <c r="AY157" s="158" t="s">
        <v>152</v>
      </c>
    </row>
    <row r="158" spans="1:65" s="2" customFormat="1" ht="24.15" customHeight="1">
      <c r="A158" s="30"/>
      <c r="B158" s="142"/>
      <c r="C158" s="143" t="s">
        <v>225</v>
      </c>
      <c r="D158" s="143" t="s">
        <v>154</v>
      </c>
      <c r="E158" s="144" t="s">
        <v>998</v>
      </c>
      <c r="F158" s="145" t="s">
        <v>999</v>
      </c>
      <c r="G158" s="146" t="s">
        <v>157</v>
      </c>
      <c r="H158" s="147">
        <v>20.786999999999999</v>
      </c>
      <c r="I158" s="148"/>
      <c r="J158" s="148">
        <f>ROUND(I158*H158,2)</f>
        <v>0</v>
      </c>
      <c r="K158" s="149"/>
      <c r="L158" s="31"/>
      <c r="M158" s="150" t="s">
        <v>1</v>
      </c>
      <c r="N158" s="151" t="s">
        <v>38</v>
      </c>
      <c r="O158" s="152">
        <v>0.186</v>
      </c>
      <c r="P158" s="152">
        <f>O158*H158</f>
        <v>3.8663819999999998</v>
      </c>
      <c r="Q158" s="152">
        <v>0</v>
      </c>
      <c r="R158" s="152">
        <f>Q158*H158</f>
        <v>0</v>
      </c>
      <c r="S158" s="152">
        <v>0</v>
      </c>
      <c r="T158" s="153">
        <f>S158*H158</f>
        <v>0</v>
      </c>
      <c r="U158" s="30"/>
      <c r="V158" s="30"/>
      <c r="W158" s="30"/>
      <c r="X158" s="30"/>
      <c r="Y158" s="30"/>
      <c r="Z158" s="30"/>
      <c r="AA158" s="30"/>
      <c r="AB158" s="30"/>
      <c r="AC158" s="30"/>
      <c r="AD158" s="30"/>
      <c r="AE158" s="30"/>
      <c r="AR158" s="154" t="s">
        <v>158</v>
      </c>
      <c r="AT158" s="154" t="s">
        <v>154</v>
      </c>
      <c r="AU158" s="154" t="s">
        <v>83</v>
      </c>
      <c r="AY158" s="18" t="s">
        <v>152</v>
      </c>
      <c r="BE158" s="155">
        <f>IF(N158="základní",J158,0)</f>
        <v>0</v>
      </c>
      <c r="BF158" s="155">
        <f>IF(N158="snížená",J158,0)</f>
        <v>0</v>
      </c>
      <c r="BG158" s="155">
        <f>IF(N158="zákl. přenesená",J158,0)</f>
        <v>0</v>
      </c>
      <c r="BH158" s="155">
        <f>IF(N158="sníž. přenesená",J158,0)</f>
        <v>0</v>
      </c>
      <c r="BI158" s="155">
        <f>IF(N158="nulová",J158,0)</f>
        <v>0</v>
      </c>
      <c r="BJ158" s="18" t="s">
        <v>81</v>
      </c>
      <c r="BK158" s="155">
        <f>ROUND(I158*H158,2)</f>
        <v>0</v>
      </c>
      <c r="BL158" s="18" t="s">
        <v>158</v>
      </c>
      <c r="BM158" s="154" t="s">
        <v>1000</v>
      </c>
    </row>
    <row r="159" spans="1:65" s="2" customFormat="1" ht="14.4" customHeight="1">
      <c r="A159" s="30"/>
      <c r="B159" s="142"/>
      <c r="C159" s="143" t="s">
        <v>230</v>
      </c>
      <c r="D159" s="143" t="s">
        <v>154</v>
      </c>
      <c r="E159" s="144" t="s">
        <v>1001</v>
      </c>
      <c r="F159" s="145" t="s">
        <v>1002</v>
      </c>
      <c r="G159" s="146" t="s">
        <v>255</v>
      </c>
      <c r="H159" s="147">
        <v>8.5000000000000006E-2</v>
      </c>
      <c r="I159" s="148"/>
      <c r="J159" s="148">
        <f>ROUND(I159*H159,2)</f>
        <v>0</v>
      </c>
      <c r="K159" s="149"/>
      <c r="L159" s="31"/>
      <c r="M159" s="150" t="s">
        <v>1</v>
      </c>
      <c r="N159" s="151" t="s">
        <v>38</v>
      </c>
      <c r="O159" s="152">
        <v>15.231</v>
      </c>
      <c r="P159" s="152">
        <f>O159*H159</f>
        <v>1.294635</v>
      </c>
      <c r="Q159" s="152">
        <v>1.06277</v>
      </c>
      <c r="R159" s="152">
        <f>Q159*H159</f>
        <v>9.0335450000000012E-2</v>
      </c>
      <c r="S159" s="152">
        <v>0</v>
      </c>
      <c r="T159" s="153">
        <f>S159*H159</f>
        <v>0</v>
      </c>
      <c r="U159" s="30"/>
      <c r="V159" s="30"/>
      <c r="W159" s="30"/>
      <c r="X159" s="30"/>
      <c r="Y159" s="30"/>
      <c r="Z159" s="30"/>
      <c r="AA159" s="30"/>
      <c r="AB159" s="30"/>
      <c r="AC159" s="30"/>
      <c r="AD159" s="30"/>
      <c r="AE159" s="30"/>
      <c r="AR159" s="154" t="s">
        <v>158</v>
      </c>
      <c r="AT159" s="154" t="s">
        <v>154</v>
      </c>
      <c r="AU159" s="154" t="s">
        <v>83</v>
      </c>
      <c r="AY159" s="18" t="s">
        <v>152</v>
      </c>
      <c r="BE159" s="155">
        <f>IF(N159="základní",J159,0)</f>
        <v>0</v>
      </c>
      <c r="BF159" s="155">
        <f>IF(N159="snížená",J159,0)</f>
        <v>0</v>
      </c>
      <c r="BG159" s="155">
        <f>IF(N159="zákl. přenesená",J159,0)</f>
        <v>0</v>
      </c>
      <c r="BH159" s="155">
        <f>IF(N159="sníž. přenesená",J159,0)</f>
        <v>0</v>
      </c>
      <c r="BI159" s="155">
        <f>IF(N159="nulová",J159,0)</f>
        <v>0</v>
      </c>
      <c r="BJ159" s="18" t="s">
        <v>81</v>
      </c>
      <c r="BK159" s="155">
        <f>ROUND(I159*H159,2)</f>
        <v>0</v>
      </c>
      <c r="BL159" s="18" t="s">
        <v>158</v>
      </c>
      <c r="BM159" s="154" t="s">
        <v>1003</v>
      </c>
    </row>
    <row r="160" spans="1:65" s="13" customFormat="1">
      <c r="B160" s="156"/>
      <c r="D160" s="157" t="s">
        <v>160</v>
      </c>
      <c r="E160" s="158" t="s">
        <v>1</v>
      </c>
      <c r="F160" s="159" t="s">
        <v>1004</v>
      </c>
      <c r="H160" s="160">
        <v>8.5000000000000006E-2</v>
      </c>
      <c r="L160" s="156"/>
      <c r="M160" s="161"/>
      <c r="N160" s="162"/>
      <c r="O160" s="162"/>
      <c r="P160" s="162"/>
      <c r="Q160" s="162"/>
      <c r="R160" s="162"/>
      <c r="S160" s="162"/>
      <c r="T160" s="163"/>
      <c r="AT160" s="158" t="s">
        <v>160</v>
      </c>
      <c r="AU160" s="158" t="s">
        <v>83</v>
      </c>
      <c r="AV160" s="13" t="s">
        <v>83</v>
      </c>
      <c r="AW160" s="13" t="s">
        <v>29</v>
      </c>
      <c r="AX160" s="13" t="s">
        <v>81</v>
      </c>
      <c r="AY160" s="158" t="s">
        <v>152</v>
      </c>
    </row>
    <row r="161" spans="1:65" s="2" customFormat="1" ht="14.4" customHeight="1">
      <c r="A161" s="30"/>
      <c r="B161" s="142"/>
      <c r="C161" s="143" t="s">
        <v>234</v>
      </c>
      <c r="D161" s="143" t="s">
        <v>154</v>
      </c>
      <c r="E161" s="144" t="s">
        <v>478</v>
      </c>
      <c r="F161" s="145" t="s">
        <v>479</v>
      </c>
      <c r="G161" s="146" t="s">
        <v>178</v>
      </c>
      <c r="H161" s="147">
        <v>0.14899999999999999</v>
      </c>
      <c r="I161" s="148"/>
      <c r="J161" s="148">
        <f>ROUND(I161*H161,2)</f>
        <v>0</v>
      </c>
      <c r="K161" s="149"/>
      <c r="L161" s="31"/>
      <c r="M161" s="150" t="s">
        <v>1</v>
      </c>
      <c r="N161" s="151" t="s">
        <v>38</v>
      </c>
      <c r="O161" s="152">
        <v>0.58399999999999996</v>
      </c>
      <c r="P161" s="152">
        <f>O161*H161</f>
        <v>8.7015999999999996E-2</v>
      </c>
      <c r="Q161" s="152">
        <v>2.45329</v>
      </c>
      <c r="R161" s="152">
        <f>Q161*H161</f>
        <v>0.36554020999999998</v>
      </c>
      <c r="S161" s="152">
        <v>0</v>
      </c>
      <c r="T161" s="153">
        <f>S161*H161</f>
        <v>0</v>
      </c>
      <c r="U161" s="30"/>
      <c r="V161" s="30"/>
      <c r="W161" s="30"/>
      <c r="X161" s="30"/>
      <c r="Y161" s="30"/>
      <c r="Z161" s="30"/>
      <c r="AA161" s="30"/>
      <c r="AB161" s="30"/>
      <c r="AC161" s="30"/>
      <c r="AD161" s="30"/>
      <c r="AE161" s="30"/>
      <c r="AR161" s="154" t="s">
        <v>158</v>
      </c>
      <c r="AT161" s="154" t="s">
        <v>154</v>
      </c>
      <c r="AU161" s="154" t="s">
        <v>83</v>
      </c>
      <c r="AY161" s="18" t="s">
        <v>152</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158</v>
      </c>
      <c r="BM161" s="154" t="s">
        <v>1005</v>
      </c>
    </row>
    <row r="162" spans="1:65" s="13" customFormat="1">
      <c r="B162" s="156"/>
      <c r="D162" s="157" t="s">
        <v>160</v>
      </c>
      <c r="E162" s="158" t="s">
        <v>1</v>
      </c>
      <c r="F162" s="159" t="s">
        <v>1006</v>
      </c>
      <c r="H162" s="160">
        <v>0.14899999999999999</v>
      </c>
      <c r="L162" s="156"/>
      <c r="M162" s="161"/>
      <c r="N162" s="162"/>
      <c r="O162" s="162"/>
      <c r="P162" s="162"/>
      <c r="Q162" s="162"/>
      <c r="R162" s="162"/>
      <c r="S162" s="162"/>
      <c r="T162" s="163"/>
      <c r="AT162" s="158" t="s">
        <v>160</v>
      </c>
      <c r="AU162" s="158" t="s">
        <v>83</v>
      </c>
      <c r="AV162" s="13" t="s">
        <v>83</v>
      </c>
      <c r="AW162" s="13" t="s">
        <v>29</v>
      </c>
      <c r="AX162" s="13" t="s">
        <v>81</v>
      </c>
      <c r="AY162" s="158" t="s">
        <v>152</v>
      </c>
    </row>
    <row r="163" spans="1:65" s="12" customFormat="1" ht="22.8" customHeight="1">
      <c r="B163" s="130"/>
      <c r="D163" s="131" t="s">
        <v>72</v>
      </c>
      <c r="E163" s="140" t="s">
        <v>175</v>
      </c>
      <c r="F163" s="140" t="s">
        <v>567</v>
      </c>
      <c r="J163" s="141">
        <f>BK163</f>
        <v>0</v>
      </c>
      <c r="L163" s="130"/>
      <c r="M163" s="134"/>
      <c r="N163" s="135"/>
      <c r="O163" s="135"/>
      <c r="P163" s="136">
        <f>SUM(P164:P185)</f>
        <v>239.719795</v>
      </c>
      <c r="Q163" s="135"/>
      <c r="R163" s="136">
        <f>SUM(R164:R185)</f>
        <v>249.87836928000002</v>
      </c>
      <c r="S163" s="135"/>
      <c r="T163" s="137">
        <f>SUM(T164:T185)</f>
        <v>0</v>
      </c>
      <c r="AR163" s="131" t="s">
        <v>81</v>
      </c>
      <c r="AT163" s="138" t="s">
        <v>72</v>
      </c>
      <c r="AU163" s="138" t="s">
        <v>81</v>
      </c>
      <c r="AY163" s="131" t="s">
        <v>152</v>
      </c>
      <c r="BK163" s="139">
        <f>SUM(BK164:BK185)</f>
        <v>0</v>
      </c>
    </row>
    <row r="164" spans="1:65" s="2" customFormat="1" ht="24.15" customHeight="1">
      <c r="A164" s="30"/>
      <c r="B164" s="142"/>
      <c r="C164" s="143" t="s">
        <v>239</v>
      </c>
      <c r="D164" s="143" t="s">
        <v>154</v>
      </c>
      <c r="E164" s="144" t="s">
        <v>1007</v>
      </c>
      <c r="F164" s="145" t="s">
        <v>1008</v>
      </c>
      <c r="G164" s="146" t="s">
        <v>157</v>
      </c>
      <c r="H164" s="147">
        <v>34.402000000000001</v>
      </c>
      <c r="I164" s="148"/>
      <c r="J164" s="148">
        <f t="shared" ref="J164:J169" si="0">ROUND(I164*H164,2)</f>
        <v>0</v>
      </c>
      <c r="K164" s="149"/>
      <c r="L164" s="31"/>
      <c r="M164" s="150" t="s">
        <v>1</v>
      </c>
      <c r="N164" s="151" t="s">
        <v>38</v>
      </c>
      <c r="O164" s="152">
        <v>2.4E-2</v>
      </c>
      <c r="P164" s="152">
        <f t="shared" ref="P164:P169" si="1">O164*H164</f>
        <v>0.82564800000000005</v>
      </c>
      <c r="Q164" s="152">
        <v>8.5000000000000006E-2</v>
      </c>
      <c r="R164" s="152">
        <f t="shared" ref="R164:R169" si="2">Q164*H164</f>
        <v>2.9241700000000002</v>
      </c>
      <c r="S164" s="152">
        <v>0</v>
      </c>
      <c r="T164" s="153">
        <f t="shared" ref="T164:T169" si="3">S164*H164</f>
        <v>0</v>
      </c>
      <c r="U164" s="30"/>
      <c r="V164" s="30"/>
      <c r="W164" s="30"/>
      <c r="X164" s="30"/>
      <c r="Y164" s="30"/>
      <c r="Z164" s="30"/>
      <c r="AA164" s="30"/>
      <c r="AB164" s="30"/>
      <c r="AC164" s="30"/>
      <c r="AD164" s="30"/>
      <c r="AE164" s="30"/>
      <c r="AR164" s="154" t="s">
        <v>158</v>
      </c>
      <c r="AT164" s="154" t="s">
        <v>154</v>
      </c>
      <c r="AU164" s="154" t="s">
        <v>83</v>
      </c>
      <c r="AY164" s="18" t="s">
        <v>152</v>
      </c>
      <c r="BE164" s="155">
        <f t="shared" ref="BE164:BE169" si="4">IF(N164="základní",J164,0)</f>
        <v>0</v>
      </c>
      <c r="BF164" s="155">
        <f t="shared" ref="BF164:BF169" si="5">IF(N164="snížená",J164,0)</f>
        <v>0</v>
      </c>
      <c r="BG164" s="155">
        <f t="shared" ref="BG164:BG169" si="6">IF(N164="zákl. přenesená",J164,0)</f>
        <v>0</v>
      </c>
      <c r="BH164" s="155">
        <f t="shared" ref="BH164:BH169" si="7">IF(N164="sníž. přenesená",J164,0)</f>
        <v>0</v>
      </c>
      <c r="BI164" s="155">
        <f t="shared" ref="BI164:BI169" si="8">IF(N164="nulová",J164,0)</f>
        <v>0</v>
      </c>
      <c r="BJ164" s="18" t="s">
        <v>81</v>
      </c>
      <c r="BK164" s="155">
        <f t="shared" ref="BK164:BK169" si="9">ROUND(I164*H164,2)</f>
        <v>0</v>
      </c>
      <c r="BL164" s="18" t="s">
        <v>158</v>
      </c>
      <c r="BM164" s="154" t="s">
        <v>1009</v>
      </c>
    </row>
    <row r="165" spans="1:65" s="2" customFormat="1" ht="24.15" customHeight="1">
      <c r="A165" s="30"/>
      <c r="B165" s="142"/>
      <c r="C165" s="143" t="s">
        <v>244</v>
      </c>
      <c r="D165" s="143" t="s">
        <v>154</v>
      </c>
      <c r="E165" s="144" t="s">
        <v>568</v>
      </c>
      <c r="F165" s="145" t="s">
        <v>569</v>
      </c>
      <c r="G165" s="146" t="s">
        <v>157</v>
      </c>
      <c r="H165" s="147">
        <v>379</v>
      </c>
      <c r="I165" s="148"/>
      <c r="J165" s="148">
        <f t="shared" si="0"/>
        <v>0</v>
      </c>
      <c r="K165" s="149"/>
      <c r="L165" s="31"/>
      <c r="M165" s="150" t="s">
        <v>1</v>
      </c>
      <c r="N165" s="151" t="s">
        <v>38</v>
      </c>
      <c r="O165" s="152">
        <v>2.4E-2</v>
      </c>
      <c r="P165" s="152">
        <f t="shared" si="1"/>
        <v>9.0960000000000001</v>
      </c>
      <c r="Q165" s="152">
        <v>0.106</v>
      </c>
      <c r="R165" s="152">
        <f t="shared" si="2"/>
        <v>40.173999999999999</v>
      </c>
      <c r="S165" s="152">
        <v>0</v>
      </c>
      <c r="T165" s="153">
        <f t="shared" si="3"/>
        <v>0</v>
      </c>
      <c r="U165" s="30"/>
      <c r="V165" s="30"/>
      <c r="W165" s="30"/>
      <c r="X165" s="30"/>
      <c r="Y165" s="30"/>
      <c r="Z165" s="30"/>
      <c r="AA165" s="30"/>
      <c r="AB165" s="30"/>
      <c r="AC165" s="30"/>
      <c r="AD165" s="30"/>
      <c r="AE165" s="30"/>
      <c r="AR165" s="154" t="s">
        <v>158</v>
      </c>
      <c r="AT165" s="154" t="s">
        <v>154</v>
      </c>
      <c r="AU165" s="154" t="s">
        <v>83</v>
      </c>
      <c r="AY165" s="18" t="s">
        <v>152</v>
      </c>
      <c r="BE165" s="155">
        <f t="shared" si="4"/>
        <v>0</v>
      </c>
      <c r="BF165" s="155">
        <f t="shared" si="5"/>
        <v>0</v>
      </c>
      <c r="BG165" s="155">
        <f t="shared" si="6"/>
        <v>0</v>
      </c>
      <c r="BH165" s="155">
        <f t="shared" si="7"/>
        <v>0</v>
      </c>
      <c r="BI165" s="155">
        <f t="shared" si="8"/>
        <v>0</v>
      </c>
      <c r="BJ165" s="18" t="s">
        <v>81</v>
      </c>
      <c r="BK165" s="155">
        <f t="shared" si="9"/>
        <v>0</v>
      </c>
      <c r="BL165" s="18" t="s">
        <v>158</v>
      </c>
      <c r="BM165" s="154" t="s">
        <v>1010</v>
      </c>
    </row>
    <row r="166" spans="1:65" s="2" customFormat="1" ht="24.15" customHeight="1">
      <c r="A166" s="30"/>
      <c r="B166" s="142"/>
      <c r="C166" s="143" t="s">
        <v>8</v>
      </c>
      <c r="D166" s="143" t="s">
        <v>154</v>
      </c>
      <c r="E166" s="144" t="s">
        <v>1011</v>
      </c>
      <c r="F166" s="145" t="s">
        <v>1012</v>
      </c>
      <c r="G166" s="146" t="s">
        <v>157</v>
      </c>
      <c r="H166" s="147">
        <v>34.402000000000001</v>
      </c>
      <c r="I166" s="148"/>
      <c r="J166" s="148">
        <f t="shared" si="0"/>
        <v>0</v>
      </c>
      <c r="K166" s="149"/>
      <c r="L166" s="31"/>
      <c r="M166" s="150" t="s">
        <v>1</v>
      </c>
      <c r="N166" s="151" t="s">
        <v>38</v>
      </c>
      <c r="O166" s="152">
        <v>2.5000000000000001E-2</v>
      </c>
      <c r="P166" s="152">
        <f t="shared" si="1"/>
        <v>0.86005000000000009</v>
      </c>
      <c r="Q166" s="152">
        <v>0.1585</v>
      </c>
      <c r="R166" s="152">
        <f t="shared" si="2"/>
        <v>5.4527169999999998</v>
      </c>
      <c r="S166" s="152">
        <v>0</v>
      </c>
      <c r="T166" s="153">
        <f t="shared" si="3"/>
        <v>0</v>
      </c>
      <c r="U166" s="30"/>
      <c r="V166" s="30"/>
      <c r="W166" s="30"/>
      <c r="X166" s="30"/>
      <c r="Y166" s="30"/>
      <c r="Z166" s="30"/>
      <c r="AA166" s="30"/>
      <c r="AB166" s="30"/>
      <c r="AC166" s="30"/>
      <c r="AD166" s="30"/>
      <c r="AE166" s="30"/>
      <c r="AR166" s="154" t="s">
        <v>158</v>
      </c>
      <c r="AT166" s="154" t="s">
        <v>154</v>
      </c>
      <c r="AU166" s="154" t="s">
        <v>83</v>
      </c>
      <c r="AY166" s="18" t="s">
        <v>152</v>
      </c>
      <c r="BE166" s="155">
        <f t="shared" si="4"/>
        <v>0</v>
      </c>
      <c r="BF166" s="155">
        <f t="shared" si="5"/>
        <v>0</v>
      </c>
      <c r="BG166" s="155">
        <f t="shared" si="6"/>
        <v>0</v>
      </c>
      <c r="BH166" s="155">
        <f t="shared" si="7"/>
        <v>0</v>
      </c>
      <c r="BI166" s="155">
        <f t="shared" si="8"/>
        <v>0</v>
      </c>
      <c r="BJ166" s="18" t="s">
        <v>81</v>
      </c>
      <c r="BK166" s="155">
        <f t="shared" si="9"/>
        <v>0</v>
      </c>
      <c r="BL166" s="18" t="s">
        <v>158</v>
      </c>
      <c r="BM166" s="154" t="s">
        <v>1013</v>
      </c>
    </row>
    <row r="167" spans="1:65" s="2" customFormat="1" ht="24.15" customHeight="1">
      <c r="A167" s="30"/>
      <c r="B167" s="142"/>
      <c r="C167" s="143" t="s">
        <v>252</v>
      </c>
      <c r="D167" s="143" t="s">
        <v>154</v>
      </c>
      <c r="E167" s="144" t="s">
        <v>571</v>
      </c>
      <c r="F167" s="145" t="s">
        <v>572</v>
      </c>
      <c r="G167" s="146" t="s">
        <v>157</v>
      </c>
      <c r="H167" s="147">
        <v>379</v>
      </c>
      <c r="I167" s="148"/>
      <c r="J167" s="148">
        <f t="shared" si="0"/>
        <v>0</v>
      </c>
      <c r="K167" s="149"/>
      <c r="L167" s="31"/>
      <c r="M167" s="150" t="s">
        <v>1</v>
      </c>
      <c r="N167" s="151" t="s">
        <v>38</v>
      </c>
      <c r="O167" s="152">
        <v>2.5000000000000001E-2</v>
      </c>
      <c r="P167" s="152">
        <f t="shared" si="1"/>
        <v>9.4749999999999996</v>
      </c>
      <c r="Q167" s="152">
        <v>0.19700000000000001</v>
      </c>
      <c r="R167" s="152">
        <f t="shared" si="2"/>
        <v>74.662999999999997</v>
      </c>
      <c r="S167" s="152">
        <v>0</v>
      </c>
      <c r="T167" s="153">
        <f t="shared" si="3"/>
        <v>0</v>
      </c>
      <c r="U167" s="30"/>
      <c r="V167" s="30"/>
      <c r="W167" s="30"/>
      <c r="X167" s="30"/>
      <c r="Y167" s="30"/>
      <c r="Z167" s="30"/>
      <c r="AA167" s="30"/>
      <c r="AB167" s="30"/>
      <c r="AC167" s="30"/>
      <c r="AD167" s="30"/>
      <c r="AE167" s="30"/>
      <c r="AR167" s="154" t="s">
        <v>158</v>
      </c>
      <c r="AT167" s="154" t="s">
        <v>154</v>
      </c>
      <c r="AU167" s="154" t="s">
        <v>83</v>
      </c>
      <c r="AY167" s="18" t="s">
        <v>152</v>
      </c>
      <c r="BE167" s="155">
        <f t="shared" si="4"/>
        <v>0</v>
      </c>
      <c r="BF167" s="155">
        <f t="shared" si="5"/>
        <v>0</v>
      </c>
      <c r="BG167" s="155">
        <f t="shared" si="6"/>
        <v>0</v>
      </c>
      <c r="BH167" s="155">
        <f t="shared" si="7"/>
        <v>0</v>
      </c>
      <c r="BI167" s="155">
        <f t="shared" si="8"/>
        <v>0</v>
      </c>
      <c r="BJ167" s="18" t="s">
        <v>81</v>
      </c>
      <c r="BK167" s="155">
        <f t="shared" si="9"/>
        <v>0</v>
      </c>
      <c r="BL167" s="18" t="s">
        <v>158</v>
      </c>
      <c r="BM167" s="154" t="s">
        <v>1014</v>
      </c>
    </row>
    <row r="168" spans="1:65" s="2" customFormat="1" ht="24.15" customHeight="1">
      <c r="A168" s="30"/>
      <c r="B168" s="142"/>
      <c r="C168" s="143" t="s">
        <v>271</v>
      </c>
      <c r="D168" s="143" t="s">
        <v>154</v>
      </c>
      <c r="E168" s="144" t="s">
        <v>1015</v>
      </c>
      <c r="F168" s="145" t="s">
        <v>1016</v>
      </c>
      <c r="G168" s="146" t="s">
        <v>157</v>
      </c>
      <c r="H168" s="147">
        <v>34.402000000000001</v>
      </c>
      <c r="I168" s="148"/>
      <c r="J168" s="148">
        <f t="shared" si="0"/>
        <v>0</v>
      </c>
      <c r="K168" s="149"/>
      <c r="L168" s="31"/>
      <c r="M168" s="150" t="s">
        <v>1</v>
      </c>
      <c r="N168" s="151" t="s">
        <v>38</v>
      </c>
      <c r="O168" s="152">
        <v>2.7E-2</v>
      </c>
      <c r="P168" s="152">
        <f t="shared" si="1"/>
        <v>0.92885400000000007</v>
      </c>
      <c r="Q168" s="152">
        <v>0.25374000000000002</v>
      </c>
      <c r="R168" s="152">
        <f t="shared" si="2"/>
        <v>8.7291634800000004</v>
      </c>
      <c r="S168" s="152">
        <v>0</v>
      </c>
      <c r="T168" s="153">
        <f t="shared" si="3"/>
        <v>0</v>
      </c>
      <c r="U168" s="30"/>
      <c r="V168" s="30"/>
      <c r="W168" s="30"/>
      <c r="X168" s="30"/>
      <c r="Y168" s="30"/>
      <c r="Z168" s="30"/>
      <c r="AA168" s="30"/>
      <c r="AB168" s="30"/>
      <c r="AC168" s="30"/>
      <c r="AD168" s="30"/>
      <c r="AE168" s="30"/>
      <c r="AR168" s="154" t="s">
        <v>158</v>
      </c>
      <c r="AT168" s="154" t="s">
        <v>154</v>
      </c>
      <c r="AU168" s="154" t="s">
        <v>83</v>
      </c>
      <c r="AY168" s="18" t="s">
        <v>152</v>
      </c>
      <c r="BE168" s="155">
        <f t="shared" si="4"/>
        <v>0</v>
      </c>
      <c r="BF168" s="155">
        <f t="shared" si="5"/>
        <v>0</v>
      </c>
      <c r="BG168" s="155">
        <f t="shared" si="6"/>
        <v>0</v>
      </c>
      <c r="BH168" s="155">
        <f t="shared" si="7"/>
        <v>0</v>
      </c>
      <c r="BI168" s="155">
        <f t="shared" si="8"/>
        <v>0</v>
      </c>
      <c r="BJ168" s="18" t="s">
        <v>81</v>
      </c>
      <c r="BK168" s="155">
        <f t="shared" si="9"/>
        <v>0</v>
      </c>
      <c r="BL168" s="18" t="s">
        <v>158</v>
      </c>
      <c r="BM168" s="154" t="s">
        <v>1017</v>
      </c>
    </row>
    <row r="169" spans="1:65" s="2" customFormat="1" ht="24.15" customHeight="1">
      <c r="A169" s="30"/>
      <c r="B169" s="142"/>
      <c r="C169" s="143" t="s">
        <v>276</v>
      </c>
      <c r="D169" s="143" t="s">
        <v>154</v>
      </c>
      <c r="E169" s="144" t="s">
        <v>1018</v>
      </c>
      <c r="F169" s="145" t="s">
        <v>1019</v>
      </c>
      <c r="G169" s="146" t="s">
        <v>157</v>
      </c>
      <c r="H169" s="147">
        <v>21.431000000000001</v>
      </c>
      <c r="I169" s="148"/>
      <c r="J169" s="148">
        <f t="shared" si="0"/>
        <v>0</v>
      </c>
      <c r="K169" s="149"/>
      <c r="L169" s="31"/>
      <c r="M169" s="150" t="s">
        <v>1</v>
      </c>
      <c r="N169" s="151" t="s">
        <v>38</v>
      </c>
      <c r="O169" s="152">
        <v>3.3000000000000002E-2</v>
      </c>
      <c r="P169" s="152">
        <f t="shared" si="1"/>
        <v>0.70722300000000005</v>
      </c>
      <c r="Q169" s="152">
        <v>0.496</v>
      </c>
      <c r="R169" s="152">
        <f t="shared" si="2"/>
        <v>10.629776</v>
      </c>
      <c r="S169" s="152">
        <v>0</v>
      </c>
      <c r="T169" s="153">
        <f t="shared" si="3"/>
        <v>0</v>
      </c>
      <c r="U169" s="30"/>
      <c r="V169" s="30"/>
      <c r="W169" s="30"/>
      <c r="X169" s="30"/>
      <c r="Y169" s="30"/>
      <c r="Z169" s="30"/>
      <c r="AA169" s="30"/>
      <c r="AB169" s="30"/>
      <c r="AC169" s="30"/>
      <c r="AD169" s="30"/>
      <c r="AE169" s="30"/>
      <c r="AR169" s="154" t="s">
        <v>158</v>
      </c>
      <c r="AT169" s="154" t="s">
        <v>154</v>
      </c>
      <c r="AU169" s="154" t="s">
        <v>83</v>
      </c>
      <c r="AY169" s="18" t="s">
        <v>152</v>
      </c>
      <c r="BE169" s="155">
        <f t="shared" si="4"/>
        <v>0</v>
      </c>
      <c r="BF169" s="155">
        <f t="shared" si="5"/>
        <v>0</v>
      </c>
      <c r="BG169" s="155">
        <f t="shared" si="6"/>
        <v>0</v>
      </c>
      <c r="BH169" s="155">
        <f t="shared" si="7"/>
        <v>0</v>
      </c>
      <c r="BI169" s="155">
        <f t="shared" si="8"/>
        <v>0</v>
      </c>
      <c r="BJ169" s="18" t="s">
        <v>81</v>
      </c>
      <c r="BK169" s="155">
        <f t="shared" si="9"/>
        <v>0</v>
      </c>
      <c r="BL169" s="18" t="s">
        <v>158</v>
      </c>
      <c r="BM169" s="154" t="s">
        <v>1020</v>
      </c>
    </row>
    <row r="170" spans="1:65" s="13" customFormat="1">
      <c r="B170" s="156"/>
      <c r="D170" s="157" t="s">
        <v>160</v>
      </c>
      <c r="E170" s="158" t="s">
        <v>1</v>
      </c>
      <c r="F170" s="159" t="s">
        <v>1021</v>
      </c>
      <c r="H170" s="160">
        <v>24.077000000000002</v>
      </c>
      <c r="L170" s="156"/>
      <c r="M170" s="161"/>
      <c r="N170" s="162"/>
      <c r="O170" s="162"/>
      <c r="P170" s="162"/>
      <c r="Q170" s="162"/>
      <c r="R170" s="162"/>
      <c r="S170" s="162"/>
      <c r="T170" s="163"/>
      <c r="AT170" s="158" t="s">
        <v>160</v>
      </c>
      <c r="AU170" s="158" t="s">
        <v>83</v>
      </c>
      <c r="AV170" s="13" t="s">
        <v>83</v>
      </c>
      <c r="AW170" s="13" t="s">
        <v>29</v>
      </c>
      <c r="AX170" s="13" t="s">
        <v>73</v>
      </c>
      <c r="AY170" s="158" t="s">
        <v>152</v>
      </c>
    </row>
    <row r="171" spans="1:65" s="13" customFormat="1">
      <c r="B171" s="156"/>
      <c r="D171" s="157" t="s">
        <v>160</v>
      </c>
      <c r="E171" s="158" t="s">
        <v>1</v>
      </c>
      <c r="F171" s="159" t="s">
        <v>1022</v>
      </c>
      <c r="H171" s="160">
        <v>-2.6459999999999999</v>
      </c>
      <c r="L171" s="156"/>
      <c r="M171" s="161"/>
      <c r="N171" s="162"/>
      <c r="O171" s="162"/>
      <c r="P171" s="162"/>
      <c r="Q171" s="162"/>
      <c r="R171" s="162"/>
      <c r="S171" s="162"/>
      <c r="T171" s="163"/>
      <c r="AT171" s="158" t="s">
        <v>160</v>
      </c>
      <c r="AU171" s="158" t="s">
        <v>83</v>
      </c>
      <c r="AV171" s="13" t="s">
        <v>83</v>
      </c>
      <c r="AW171" s="13" t="s">
        <v>29</v>
      </c>
      <c r="AX171" s="13" t="s">
        <v>73</v>
      </c>
      <c r="AY171" s="158" t="s">
        <v>152</v>
      </c>
    </row>
    <row r="172" spans="1:65" s="16" customFormat="1">
      <c r="B172" s="177"/>
      <c r="D172" s="157" t="s">
        <v>160</v>
      </c>
      <c r="E172" s="178" t="s">
        <v>1</v>
      </c>
      <c r="F172" s="179" t="s">
        <v>203</v>
      </c>
      <c r="H172" s="180">
        <v>21.431000000000001</v>
      </c>
      <c r="L172" s="177"/>
      <c r="M172" s="181"/>
      <c r="N172" s="182"/>
      <c r="O172" s="182"/>
      <c r="P172" s="182"/>
      <c r="Q172" s="182"/>
      <c r="R172" s="182"/>
      <c r="S172" s="182"/>
      <c r="T172" s="183"/>
      <c r="AT172" s="178" t="s">
        <v>160</v>
      </c>
      <c r="AU172" s="178" t="s">
        <v>83</v>
      </c>
      <c r="AV172" s="16" t="s">
        <v>158</v>
      </c>
      <c r="AW172" s="16" t="s">
        <v>29</v>
      </c>
      <c r="AX172" s="16" t="s">
        <v>81</v>
      </c>
      <c r="AY172" s="178" t="s">
        <v>152</v>
      </c>
    </row>
    <row r="173" spans="1:65" s="2" customFormat="1" ht="14.4" customHeight="1">
      <c r="A173" s="30"/>
      <c r="B173" s="142"/>
      <c r="C173" s="143" t="s">
        <v>281</v>
      </c>
      <c r="D173" s="143" t="s">
        <v>154</v>
      </c>
      <c r="E173" s="144" t="s">
        <v>1023</v>
      </c>
      <c r="F173" s="145" t="s">
        <v>1024</v>
      </c>
      <c r="G173" s="146" t="s">
        <v>157</v>
      </c>
      <c r="H173" s="147">
        <v>34.402000000000001</v>
      </c>
      <c r="I173" s="148"/>
      <c r="J173" s="148">
        <f>ROUND(I173*H173,2)</f>
        <v>0</v>
      </c>
      <c r="K173" s="149"/>
      <c r="L173" s="31"/>
      <c r="M173" s="150" t="s">
        <v>1</v>
      </c>
      <c r="N173" s="151" t="s">
        <v>38</v>
      </c>
      <c r="O173" s="152">
        <v>0.02</v>
      </c>
      <c r="P173" s="152">
        <f>O173*H173</f>
        <v>0.68803999999999998</v>
      </c>
      <c r="Q173" s="152">
        <v>4.5999999999999999E-2</v>
      </c>
      <c r="R173" s="152">
        <f>Q173*H173</f>
        <v>1.582492</v>
      </c>
      <c r="S173" s="152">
        <v>0</v>
      </c>
      <c r="T173" s="153">
        <f>S173*H173</f>
        <v>0</v>
      </c>
      <c r="U173" s="30"/>
      <c r="V173" s="30"/>
      <c r="W173" s="30"/>
      <c r="X173" s="30"/>
      <c r="Y173" s="30"/>
      <c r="Z173" s="30"/>
      <c r="AA173" s="30"/>
      <c r="AB173" s="30"/>
      <c r="AC173" s="30"/>
      <c r="AD173" s="30"/>
      <c r="AE173" s="30"/>
      <c r="AR173" s="154" t="s">
        <v>158</v>
      </c>
      <c r="AT173" s="154" t="s">
        <v>154</v>
      </c>
      <c r="AU173" s="154" t="s">
        <v>83</v>
      </c>
      <c r="AY173" s="18" t="s">
        <v>152</v>
      </c>
      <c r="BE173" s="155">
        <f>IF(N173="základní",J173,0)</f>
        <v>0</v>
      </c>
      <c r="BF173" s="155">
        <f>IF(N173="snížená",J173,0)</f>
        <v>0</v>
      </c>
      <c r="BG173" s="155">
        <f>IF(N173="zákl. přenesená",J173,0)</f>
        <v>0</v>
      </c>
      <c r="BH173" s="155">
        <f>IF(N173="sníž. přenesená",J173,0)</f>
        <v>0</v>
      </c>
      <c r="BI173" s="155">
        <f>IF(N173="nulová",J173,0)</f>
        <v>0</v>
      </c>
      <c r="BJ173" s="18" t="s">
        <v>81</v>
      </c>
      <c r="BK173" s="155">
        <f>ROUND(I173*H173,2)</f>
        <v>0</v>
      </c>
      <c r="BL173" s="18" t="s">
        <v>158</v>
      </c>
      <c r="BM173" s="154" t="s">
        <v>1025</v>
      </c>
    </row>
    <row r="174" spans="1:65" s="2" customFormat="1" ht="24.15" customHeight="1">
      <c r="A174" s="30"/>
      <c r="B174" s="142"/>
      <c r="C174" s="143" t="s">
        <v>286</v>
      </c>
      <c r="D174" s="143" t="s">
        <v>154</v>
      </c>
      <c r="E174" s="144" t="s">
        <v>582</v>
      </c>
      <c r="F174" s="145" t="s">
        <v>583</v>
      </c>
      <c r="G174" s="146" t="s">
        <v>157</v>
      </c>
      <c r="H174" s="147">
        <v>1.26</v>
      </c>
      <c r="I174" s="148"/>
      <c r="J174" s="148">
        <f>ROUND(I174*H174,2)</f>
        <v>0</v>
      </c>
      <c r="K174" s="149"/>
      <c r="L174" s="31"/>
      <c r="M174" s="150" t="s">
        <v>1</v>
      </c>
      <c r="N174" s="151" t="s">
        <v>38</v>
      </c>
      <c r="O174" s="152">
        <v>1.0620000000000001</v>
      </c>
      <c r="P174" s="152">
        <f>O174*H174</f>
        <v>1.33812</v>
      </c>
      <c r="Q174" s="152">
        <v>0.14688000000000001</v>
      </c>
      <c r="R174" s="152">
        <f>Q174*H174</f>
        <v>0.18506880000000001</v>
      </c>
      <c r="S174" s="152">
        <v>0</v>
      </c>
      <c r="T174" s="153">
        <f>S174*H174</f>
        <v>0</v>
      </c>
      <c r="U174" s="30"/>
      <c r="V174" s="30"/>
      <c r="W174" s="30"/>
      <c r="X174" s="30"/>
      <c r="Y174" s="30"/>
      <c r="Z174" s="30"/>
      <c r="AA174" s="30"/>
      <c r="AB174" s="30"/>
      <c r="AC174" s="30"/>
      <c r="AD174" s="30"/>
      <c r="AE174" s="30"/>
      <c r="AR174" s="154" t="s">
        <v>158</v>
      </c>
      <c r="AT174" s="154" t="s">
        <v>154</v>
      </c>
      <c r="AU174" s="154" t="s">
        <v>83</v>
      </c>
      <c r="AY174" s="18" t="s">
        <v>152</v>
      </c>
      <c r="BE174" s="155">
        <f>IF(N174="základní",J174,0)</f>
        <v>0</v>
      </c>
      <c r="BF174" s="155">
        <f>IF(N174="snížená",J174,0)</f>
        <v>0</v>
      </c>
      <c r="BG174" s="155">
        <f>IF(N174="zákl. přenesená",J174,0)</f>
        <v>0</v>
      </c>
      <c r="BH174" s="155">
        <f>IF(N174="sníž. přenesená",J174,0)</f>
        <v>0</v>
      </c>
      <c r="BI174" s="155">
        <f>IF(N174="nulová",J174,0)</f>
        <v>0</v>
      </c>
      <c r="BJ174" s="18" t="s">
        <v>81</v>
      </c>
      <c r="BK174" s="155">
        <f>ROUND(I174*H174,2)</f>
        <v>0</v>
      </c>
      <c r="BL174" s="18" t="s">
        <v>158</v>
      </c>
      <c r="BM174" s="154" t="s">
        <v>1026</v>
      </c>
    </row>
    <row r="175" spans="1:65" s="13" customFormat="1">
      <c r="B175" s="156"/>
      <c r="D175" s="157" t="s">
        <v>160</v>
      </c>
      <c r="E175" s="158" t="s">
        <v>1</v>
      </c>
      <c r="F175" s="159" t="s">
        <v>1027</v>
      </c>
      <c r="H175" s="160">
        <v>1.26</v>
      </c>
      <c r="L175" s="156"/>
      <c r="M175" s="161"/>
      <c r="N175" s="162"/>
      <c r="O175" s="162"/>
      <c r="P175" s="162"/>
      <c r="Q175" s="162"/>
      <c r="R175" s="162"/>
      <c r="S175" s="162"/>
      <c r="T175" s="163"/>
      <c r="AT175" s="158" t="s">
        <v>160</v>
      </c>
      <c r="AU175" s="158" t="s">
        <v>83</v>
      </c>
      <c r="AV175" s="13" t="s">
        <v>83</v>
      </c>
      <c r="AW175" s="13" t="s">
        <v>29</v>
      </c>
      <c r="AX175" s="13" t="s">
        <v>81</v>
      </c>
      <c r="AY175" s="158" t="s">
        <v>152</v>
      </c>
    </row>
    <row r="176" spans="1:65" s="2" customFormat="1" ht="24.15" customHeight="1">
      <c r="A176" s="30"/>
      <c r="B176" s="142"/>
      <c r="C176" s="143" t="s">
        <v>7</v>
      </c>
      <c r="D176" s="143" t="s">
        <v>154</v>
      </c>
      <c r="E176" s="144" t="s">
        <v>585</v>
      </c>
      <c r="F176" s="145" t="s">
        <v>586</v>
      </c>
      <c r="G176" s="146" t="s">
        <v>157</v>
      </c>
      <c r="H176" s="147">
        <v>378.59800000000001</v>
      </c>
      <c r="I176" s="148"/>
      <c r="J176" s="148">
        <f>ROUND(I176*H176,2)</f>
        <v>0</v>
      </c>
      <c r="K176" s="149"/>
      <c r="L176" s="31"/>
      <c r="M176" s="150" t="s">
        <v>1</v>
      </c>
      <c r="N176" s="151" t="s">
        <v>38</v>
      </c>
      <c r="O176" s="152">
        <v>0.56999999999999995</v>
      </c>
      <c r="P176" s="152">
        <f>O176*H176</f>
        <v>215.80086</v>
      </c>
      <c r="Q176" s="152">
        <v>0.10100000000000001</v>
      </c>
      <c r="R176" s="152">
        <f>Q176*H176</f>
        <v>38.238398000000004</v>
      </c>
      <c r="S176" s="152">
        <v>0</v>
      </c>
      <c r="T176" s="153">
        <f>S176*H176</f>
        <v>0</v>
      </c>
      <c r="U176" s="30"/>
      <c r="V176" s="30"/>
      <c r="W176" s="30"/>
      <c r="X176" s="30"/>
      <c r="Y176" s="30"/>
      <c r="Z176" s="30"/>
      <c r="AA176" s="30"/>
      <c r="AB176" s="30"/>
      <c r="AC176" s="30"/>
      <c r="AD176" s="30"/>
      <c r="AE176" s="30"/>
      <c r="AR176" s="154" t="s">
        <v>158</v>
      </c>
      <c r="AT176" s="154" t="s">
        <v>154</v>
      </c>
      <c r="AU176" s="154" t="s">
        <v>83</v>
      </c>
      <c r="AY176" s="18" t="s">
        <v>152</v>
      </c>
      <c r="BE176" s="155">
        <f>IF(N176="základní",J176,0)</f>
        <v>0</v>
      </c>
      <c r="BF176" s="155">
        <f>IF(N176="snížená",J176,0)</f>
        <v>0</v>
      </c>
      <c r="BG176" s="155">
        <f>IF(N176="zákl. přenesená",J176,0)</f>
        <v>0</v>
      </c>
      <c r="BH176" s="155">
        <f>IF(N176="sníž. přenesená",J176,0)</f>
        <v>0</v>
      </c>
      <c r="BI176" s="155">
        <f>IF(N176="nulová",J176,0)</f>
        <v>0</v>
      </c>
      <c r="BJ176" s="18" t="s">
        <v>81</v>
      </c>
      <c r="BK176" s="155">
        <f>ROUND(I176*H176,2)</f>
        <v>0</v>
      </c>
      <c r="BL176" s="18" t="s">
        <v>158</v>
      </c>
      <c r="BM176" s="154" t="s">
        <v>1028</v>
      </c>
    </row>
    <row r="177" spans="1:65" s="13" customFormat="1">
      <c r="B177" s="156"/>
      <c r="D177" s="157" t="s">
        <v>160</v>
      </c>
      <c r="E177" s="158" t="s">
        <v>1</v>
      </c>
      <c r="F177" s="159" t="s">
        <v>1029</v>
      </c>
      <c r="H177" s="160">
        <v>413</v>
      </c>
      <c r="L177" s="156"/>
      <c r="M177" s="161"/>
      <c r="N177" s="162"/>
      <c r="O177" s="162"/>
      <c r="P177" s="162"/>
      <c r="Q177" s="162"/>
      <c r="R177" s="162"/>
      <c r="S177" s="162"/>
      <c r="T177" s="163"/>
      <c r="AT177" s="158" t="s">
        <v>160</v>
      </c>
      <c r="AU177" s="158" t="s">
        <v>83</v>
      </c>
      <c r="AV177" s="13" t="s">
        <v>83</v>
      </c>
      <c r="AW177" s="13" t="s">
        <v>29</v>
      </c>
      <c r="AX177" s="13" t="s">
        <v>73</v>
      </c>
      <c r="AY177" s="158" t="s">
        <v>152</v>
      </c>
    </row>
    <row r="178" spans="1:65" s="13" customFormat="1">
      <c r="B178" s="156"/>
      <c r="D178" s="157" t="s">
        <v>160</v>
      </c>
      <c r="E178" s="158" t="s">
        <v>1</v>
      </c>
      <c r="F178" s="159" t="s">
        <v>1030</v>
      </c>
      <c r="H178" s="160">
        <v>-34.402000000000001</v>
      </c>
      <c r="L178" s="156"/>
      <c r="M178" s="161"/>
      <c r="N178" s="162"/>
      <c r="O178" s="162"/>
      <c r="P178" s="162"/>
      <c r="Q178" s="162"/>
      <c r="R178" s="162"/>
      <c r="S178" s="162"/>
      <c r="T178" s="163"/>
      <c r="AT178" s="158" t="s">
        <v>160</v>
      </c>
      <c r="AU178" s="158" t="s">
        <v>83</v>
      </c>
      <c r="AV178" s="13" t="s">
        <v>83</v>
      </c>
      <c r="AW178" s="13" t="s">
        <v>29</v>
      </c>
      <c r="AX178" s="13" t="s">
        <v>73</v>
      </c>
      <c r="AY178" s="158" t="s">
        <v>152</v>
      </c>
    </row>
    <row r="179" spans="1:65" s="16" customFormat="1">
      <c r="B179" s="177"/>
      <c r="D179" s="157" t="s">
        <v>160</v>
      </c>
      <c r="E179" s="178" t="s">
        <v>1</v>
      </c>
      <c r="F179" s="179" t="s">
        <v>203</v>
      </c>
      <c r="H179" s="180">
        <v>378.59800000000001</v>
      </c>
      <c r="L179" s="177"/>
      <c r="M179" s="181"/>
      <c r="N179" s="182"/>
      <c r="O179" s="182"/>
      <c r="P179" s="182"/>
      <c r="Q179" s="182"/>
      <c r="R179" s="182"/>
      <c r="S179" s="182"/>
      <c r="T179" s="183"/>
      <c r="AT179" s="178" t="s">
        <v>160</v>
      </c>
      <c r="AU179" s="178" t="s">
        <v>83</v>
      </c>
      <c r="AV179" s="16" t="s">
        <v>158</v>
      </c>
      <c r="AW179" s="16" t="s">
        <v>29</v>
      </c>
      <c r="AX179" s="16" t="s">
        <v>81</v>
      </c>
      <c r="AY179" s="178" t="s">
        <v>152</v>
      </c>
    </row>
    <row r="180" spans="1:65" s="2" customFormat="1" ht="14.4" customHeight="1">
      <c r="A180" s="30"/>
      <c r="B180" s="142"/>
      <c r="C180" s="188" t="s">
        <v>294</v>
      </c>
      <c r="D180" s="188" t="s">
        <v>449</v>
      </c>
      <c r="E180" s="189" t="s">
        <v>589</v>
      </c>
      <c r="F180" s="190" t="s">
        <v>590</v>
      </c>
      <c r="G180" s="191" t="s">
        <v>157</v>
      </c>
      <c r="H180" s="192">
        <v>382.38400000000001</v>
      </c>
      <c r="I180" s="193"/>
      <c r="J180" s="193">
        <f>ROUND(I180*H180,2)</f>
        <v>0</v>
      </c>
      <c r="K180" s="194"/>
      <c r="L180" s="195"/>
      <c r="M180" s="196" t="s">
        <v>1</v>
      </c>
      <c r="N180" s="197" t="s">
        <v>38</v>
      </c>
      <c r="O180" s="152">
        <v>0</v>
      </c>
      <c r="P180" s="152">
        <f>O180*H180</f>
        <v>0</v>
      </c>
      <c r="Q180" s="152">
        <v>0.17599999999999999</v>
      </c>
      <c r="R180" s="152">
        <f>Q180*H180</f>
        <v>67.299583999999996</v>
      </c>
      <c r="S180" s="152">
        <v>0</v>
      </c>
      <c r="T180" s="153">
        <f>S180*H180</f>
        <v>0</v>
      </c>
      <c r="U180" s="30"/>
      <c r="V180" s="30"/>
      <c r="W180" s="30"/>
      <c r="X180" s="30"/>
      <c r="Y180" s="30"/>
      <c r="Z180" s="30"/>
      <c r="AA180" s="30"/>
      <c r="AB180" s="30"/>
      <c r="AC180" s="30"/>
      <c r="AD180" s="30"/>
      <c r="AE180" s="30"/>
      <c r="AR180" s="154" t="s">
        <v>215</v>
      </c>
      <c r="AT180" s="154" t="s">
        <v>449</v>
      </c>
      <c r="AU180" s="154" t="s">
        <v>83</v>
      </c>
      <c r="AY180" s="18" t="s">
        <v>152</v>
      </c>
      <c r="BE180" s="155">
        <f>IF(N180="základní",J180,0)</f>
        <v>0</v>
      </c>
      <c r="BF180" s="155">
        <f>IF(N180="snížená",J180,0)</f>
        <v>0</v>
      </c>
      <c r="BG180" s="155">
        <f>IF(N180="zákl. přenesená",J180,0)</f>
        <v>0</v>
      </c>
      <c r="BH180" s="155">
        <f>IF(N180="sníž. přenesená",J180,0)</f>
        <v>0</v>
      </c>
      <c r="BI180" s="155">
        <f>IF(N180="nulová",J180,0)</f>
        <v>0</v>
      </c>
      <c r="BJ180" s="18" t="s">
        <v>81</v>
      </c>
      <c r="BK180" s="155">
        <f>ROUND(I180*H180,2)</f>
        <v>0</v>
      </c>
      <c r="BL180" s="18" t="s">
        <v>158</v>
      </c>
      <c r="BM180" s="154" t="s">
        <v>1031</v>
      </c>
    </row>
    <row r="181" spans="1:65" s="13" customFormat="1">
      <c r="B181" s="156"/>
      <c r="D181" s="157" t="s">
        <v>160</v>
      </c>
      <c r="E181" s="158" t="s">
        <v>1</v>
      </c>
      <c r="F181" s="159" t="s">
        <v>1032</v>
      </c>
      <c r="H181" s="160">
        <v>382.38400000000001</v>
      </c>
      <c r="L181" s="156"/>
      <c r="M181" s="161"/>
      <c r="N181" s="162"/>
      <c r="O181" s="162"/>
      <c r="P181" s="162"/>
      <c r="Q181" s="162"/>
      <c r="R181" s="162"/>
      <c r="S181" s="162"/>
      <c r="T181" s="163"/>
      <c r="AT181" s="158" t="s">
        <v>160</v>
      </c>
      <c r="AU181" s="158" t="s">
        <v>83</v>
      </c>
      <c r="AV181" s="13" t="s">
        <v>83</v>
      </c>
      <c r="AW181" s="13" t="s">
        <v>29</v>
      </c>
      <c r="AX181" s="13" t="s">
        <v>81</v>
      </c>
      <c r="AY181" s="158" t="s">
        <v>152</v>
      </c>
    </row>
    <row r="182" spans="1:65" s="2" customFormat="1" ht="14.4" customHeight="1">
      <c r="A182" s="30"/>
      <c r="B182" s="142"/>
      <c r="C182" s="143" t="s">
        <v>301</v>
      </c>
      <c r="D182" s="143" t="s">
        <v>154</v>
      </c>
      <c r="E182" s="144" t="s">
        <v>1033</v>
      </c>
      <c r="F182" s="145" t="s">
        <v>1034</v>
      </c>
      <c r="G182" s="146" t="s">
        <v>173</v>
      </c>
      <c r="H182" s="147">
        <v>172.8</v>
      </c>
      <c r="I182" s="148"/>
      <c r="J182" s="148">
        <f>ROUND(I182*H182,2)</f>
        <v>0</v>
      </c>
      <c r="K182" s="149"/>
      <c r="L182" s="31"/>
      <c r="M182" s="150" t="s">
        <v>1</v>
      </c>
      <c r="N182" s="151" t="s">
        <v>38</v>
      </c>
      <c r="O182" s="152">
        <v>0</v>
      </c>
      <c r="P182" s="152">
        <f>O182*H182</f>
        <v>0</v>
      </c>
      <c r="Q182" s="152">
        <v>0</v>
      </c>
      <c r="R182" s="152">
        <f>Q182*H182</f>
        <v>0</v>
      </c>
      <c r="S182" s="152">
        <v>0</v>
      </c>
      <c r="T182" s="153">
        <f>S182*H182</f>
        <v>0</v>
      </c>
      <c r="U182" s="30"/>
      <c r="V182" s="30"/>
      <c r="W182" s="30"/>
      <c r="X182" s="30"/>
      <c r="Y182" s="30"/>
      <c r="Z182" s="30"/>
      <c r="AA182" s="30"/>
      <c r="AB182" s="30"/>
      <c r="AC182" s="30"/>
      <c r="AD182" s="30"/>
      <c r="AE182" s="30"/>
      <c r="AR182" s="154" t="s">
        <v>158</v>
      </c>
      <c r="AT182" s="154" t="s">
        <v>154</v>
      </c>
      <c r="AU182" s="154" t="s">
        <v>83</v>
      </c>
      <c r="AY182" s="18" t="s">
        <v>152</v>
      </c>
      <c r="BE182" s="155">
        <f>IF(N182="základní",J182,0)</f>
        <v>0</v>
      </c>
      <c r="BF182" s="155">
        <f>IF(N182="snížená",J182,0)</f>
        <v>0</v>
      </c>
      <c r="BG182" s="155">
        <f>IF(N182="zákl. přenesená",J182,0)</f>
        <v>0</v>
      </c>
      <c r="BH182" s="155">
        <f>IF(N182="sníž. přenesená",J182,0)</f>
        <v>0</v>
      </c>
      <c r="BI182" s="155">
        <f>IF(N182="nulová",J182,0)</f>
        <v>0</v>
      </c>
      <c r="BJ182" s="18" t="s">
        <v>81</v>
      </c>
      <c r="BK182" s="155">
        <f>ROUND(I182*H182,2)</f>
        <v>0</v>
      </c>
      <c r="BL182" s="18" t="s">
        <v>158</v>
      </c>
      <c r="BM182" s="154" t="s">
        <v>1035</v>
      </c>
    </row>
    <row r="183" spans="1:65" s="13" customFormat="1">
      <c r="B183" s="156"/>
      <c r="D183" s="157" t="s">
        <v>160</v>
      </c>
      <c r="E183" s="158" t="s">
        <v>1</v>
      </c>
      <c r="F183" s="159" t="s">
        <v>1036</v>
      </c>
      <c r="H183" s="160">
        <v>106.3</v>
      </c>
      <c r="L183" s="156"/>
      <c r="M183" s="161"/>
      <c r="N183" s="162"/>
      <c r="O183" s="162"/>
      <c r="P183" s="162"/>
      <c r="Q183" s="162"/>
      <c r="R183" s="162"/>
      <c r="S183" s="162"/>
      <c r="T183" s="163"/>
      <c r="AT183" s="158" t="s">
        <v>160</v>
      </c>
      <c r="AU183" s="158" t="s">
        <v>83</v>
      </c>
      <c r="AV183" s="13" t="s">
        <v>83</v>
      </c>
      <c r="AW183" s="13" t="s">
        <v>29</v>
      </c>
      <c r="AX183" s="13" t="s">
        <v>73</v>
      </c>
      <c r="AY183" s="158" t="s">
        <v>152</v>
      </c>
    </row>
    <row r="184" spans="1:65" s="13" customFormat="1">
      <c r="B184" s="156"/>
      <c r="D184" s="157" t="s">
        <v>160</v>
      </c>
      <c r="E184" s="158" t="s">
        <v>1</v>
      </c>
      <c r="F184" s="159" t="s">
        <v>1037</v>
      </c>
      <c r="H184" s="160">
        <v>66.5</v>
      </c>
      <c r="L184" s="156"/>
      <c r="M184" s="161"/>
      <c r="N184" s="162"/>
      <c r="O184" s="162"/>
      <c r="P184" s="162"/>
      <c r="Q184" s="162"/>
      <c r="R184" s="162"/>
      <c r="S184" s="162"/>
      <c r="T184" s="163"/>
      <c r="AT184" s="158" t="s">
        <v>160</v>
      </c>
      <c r="AU184" s="158" t="s">
        <v>83</v>
      </c>
      <c r="AV184" s="13" t="s">
        <v>83</v>
      </c>
      <c r="AW184" s="13" t="s">
        <v>29</v>
      </c>
      <c r="AX184" s="13" t="s">
        <v>73</v>
      </c>
      <c r="AY184" s="158" t="s">
        <v>152</v>
      </c>
    </row>
    <row r="185" spans="1:65" s="16" customFormat="1">
      <c r="B185" s="177"/>
      <c r="D185" s="157" t="s">
        <v>160</v>
      </c>
      <c r="E185" s="178" t="s">
        <v>1</v>
      </c>
      <c r="F185" s="179" t="s">
        <v>203</v>
      </c>
      <c r="H185" s="180">
        <v>172.8</v>
      </c>
      <c r="L185" s="177"/>
      <c r="M185" s="181"/>
      <c r="N185" s="182"/>
      <c r="O185" s="182"/>
      <c r="P185" s="182"/>
      <c r="Q185" s="182"/>
      <c r="R185" s="182"/>
      <c r="S185" s="182"/>
      <c r="T185" s="183"/>
      <c r="AT185" s="178" t="s">
        <v>160</v>
      </c>
      <c r="AU185" s="178" t="s">
        <v>83</v>
      </c>
      <c r="AV185" s="16" t="s">
        <v>158</v>
      </c>
      <c r="AW185" s="16" t="s">
        <v>29</v>
      </c>
      <c r="AX185" s="16" t="s">
        <v>81</v>
      </c>
      <c r="AY185" s="178" t="s">
        <v>152</v>
      </c>
    </row>
    <row r="186" spans="1:65" s="12" customFormat="1" ht="22.8" customHeight="1">
      <c r="B186" s="130"/>
      <c r="D186" s="131" t="s">
        <v>72</v>
      </c>
      <c r="E186" s="140" t="s">
        <v>219</v>
      </c>
      <c r="F186" s="140" t="s">
        <v>220</v>
      </c>
      <c r="J186" s="141">
        <f>BK186</f>
        <v>0</v>
      </c>
      <c r="L186" s="130"/>
      <c r="M186" s="134"/>
      <c r="N186" s="135"/>
      <c r="O186" s="135"/>
      <c r="P186" s="136">
        <f>SUM(P187:P202)</f>
        <v>67.7928</v>
      </c>
      <c r="Q186" s="135"/>
      <c r="R186" s="136">
        <f>SUM(R187:R202)</f>
        <v>10.616198499999999</v>
      </c>
      <c r="S186" s="135"/>
      <c r="T186" s="137">
        <f>SUM(T187:T202)</f>
        <v>0</v>
      </c>
      <c r="AR186" s="131" t="s">
        <v>81</v>
      </c>
      <c r="AT186" s="138" t="s">
        <v>72</v>
      </c>
      <c r="AU186" s="138" t="s">
        <v>81</v>
      </c>
      <c r="AY186" s="131" t="s">
        <v>152</v>
      </c>
      <c r="BK186" s="139">
        <f>SUM(BK187:BK202)</f>
        <v>0</v>
      </c>
    </row>
    <row r="187" spans="1:65" s="2" customFormat="1" ht="24.15" customHeight="1">
      <c r="A187" s="30"/>
      <c r="B187" s="142"/>
      <c r="C187" s="143" t="s">
        <v>305</v>
      </c>
      <c r="D187" s="143" t="s">
        <v>154</v>
      </c>
      <c r="E187" s="144" t="s">
        <v>614</v>
      </c>
      <c r="F187" s="145" t="s">
        <v>615</v>
      </c>
      <c r="G187" s="146" t="s">
        <v>173</v>
      </c>
      <c r="H187" s="147">
        <v>12.67</v>
      </c>
      <c r="I187" s="148"/>
      <c r="J187" s="148">
        <f>ROUND(I187*H187,2)</f>
        <v>0</v>
      </c>
      <c r="K187" s="149"/>
      <c r="L187" s="31"/>
      <c r="M187" s="150" t="s">
        <v>1</v>
      </c>
      <c r="N187" s="151" t="s">
        <v>38</v>
      </c>
      <c r="O187" s="152">
        <v>0.14000000000000001</v>
      </c>
      <c r="P187" s="152">
        <f>O187*H187</f>
        <v>1.7738000000000003</v>
      </c>
      <c r="Q187" s="152">
        <v>0.10095</v>
      </c>
      <c r="R187" s="152">
        <f>Q187*H187</f>
        <v>1.2790364999999999</v>
      </c>
      <c r="S187" s="152">
        <v>0</v>
      </c>
      <c r="T187" s="153">
        <f>S187*H187</f>
        <v>0</v>
      </c>
      <c r="U187" s="30"/>
      <c r="V187" s="30"/>
      <c r="W187" s="30"/>
      <c r="X187" s="30"/>
      <c r="Y187" s="30"/>
      <c r="Z187" s="30"/>
      <c r="AA187" s="30"/>
      <c r="AB187" s="30"/>
      <c r="AC187" s="30"/>
      <c r="AD187" s="30"/>
      <c r="AE187" s="30"/>
      <c r="AR187" s="154" t="s">
        <v>158</v>
      </c>
      <c r="AT187" s="154" t="s">
        <v>154</v>
      </c>
      <c r="AU187" s="154" t="s">
        <v>83</v>
      </c>
      <c r="AY187" s="18" t="s">
        <v>152</v>
      </c>
      <c r="BE187" s="155">
        <f>IF(N187="základní",J187,0)</f>
        <v>0</v>
      </c>
      <c r="BF187" s="155">
        <f>IF(N187="snížená",J187,0)</f>
        <v>0</v>
      </c>
      <c r="BG187" s="155">
        <f>IF(N187="zákl. přenesená",J187,0)</f>
        <v>0</v>
      </c>
      <c r="BH187" s="155">
        <f>IF(N187="sníž. přenesená",J187,0)</f>
        <v>0</v>
      </c>
      <c r="BI187" s="155">
        <f>IF(N187="nulová",J187,0)</f>
        <v>0</v>
      </c>
      <c r="BJ187" s="18" t="s">
        <v>81</v>
      </c>
      <c r="BK187" s="155">
        <f>ROUND(I187*H187,2)</f>
        <v>0</v>
      </c>
      <c r="BL187" s="18" t="s">
        <v>158</v>
      </c>
      <c r="BM187" s="154" t="s">
        <v>1038</v>
      </c>
    </row>
    <row r="188" spans="1:65" s="14" customFormat="1">
      <c r="B188" s="164"/>
      <c r="D188" s="157" t="s">
        <v>160</v>
      </c>
      <c r="E188" s="165" t="s">
        <v>1</v>
      </c>
      <c r="F188" s="166" t="s">
        <v>756</v>
      </c>
      <c r="H188" s="165" t="s">
        <v>1</v>
      </c>
      <c r="L188" s="164"/>
      <c r="M188" s="167"/>
      <c r="N188" s="168"/>
      <c r="O188" s="168"/>
      <c r="P188" s="168"/>
      <c r="Q188" s="168"/>
      <c r="R188" s="168"/>
      <c r="S188" s="168"/>
      <c r="T188" s="169"/>
      <c r="AT188" s="165" t="s">
        <v>160</v>
      </c>
      <c r="AU188" s="165" t="s">
        <v>83</v>
      </c>
      <c r="AV188" s="14" t="s">
        <v>81</v>
      </c>
      <c r="AW188" s="14" t="s">
        <v>29</v>
      </c>
      <c r="AX188" s="14" t="s">
        <v>73</v>
      </c>
      <c r="AY188" s="165" t="s">
        <v>152</v>
      </c>
    </row>
    <row r="189" spans="1:65" s="13" customFormat="1">
      <c r="B189" s="156"/>
      <c r="D189" s="157" t="s">
        <v>160</v>
      </c>
      <c r="E189" s="158" t="s">
        <v>1</v>
      </c>
      <c r="F189" s="159" t="s">
        <v>1039</v>
      </c>
      <c r="H189" s="160">
        <v>12.67</v>
      </c>
      <c r="L189" s="156"/>
      <c r="M189" s="161"/>
      <c r="N189" s="162"/>
      <c r="O189" s="162"/>
      <c r="P189" s="162"/>
      <c r="Q189" s="162"/>
      <c r="R189" s="162"/>
      <c r="S189" s="162"/>
      <c r="T189" s="163"/>
      <c r="AT189" s="158" t="s">
        <v>160</v>
      </c>
      <c r="AU189" s="158" t="s">
        <v>83</v>
      </c>
      <c r="AV189" s="13" t="s">
        <v>83</v>
      </c>
      <c r="AW189" s="13" t="s">
        <v>29</v>
      </c>
      <c r="AX189" s="13" t="s">
        <v>73</v>
      </c>
      <c r="AY189" s="158" t="s">
        <v>152</v>
      </c>
    </row>
    <row r="190" spans="1:65" s="16" customFormat="1">
      <c r="B190" s="177"/>
      <c r="D190" s="157" t="s">
        <v>160</v>
      </c>
      <c r="E190" s="178" t="s">
        <v>1</v>
      </c>
      <c r="F190" s="179" t="s">
        <v>203</v>
      </c>
      <c r="H190" s="180">
        <v>12.67</v>
      </c>
      <c r="L190" s="177"/>
      <c r="M190" s="181"/>
      <c r="N190" s="182"/>
      <c r="O190" s="182"/>
      <c r="P190" s="182"/>
      <c r="Q190" s="182"/>
      <c r="R190" s="182"/>
      <c r="S190" s="182"/>
      <c r="T190" s="183"/>
      <c r="AT190" s="178" t="s">
        <v>160</v>
      </c>
      <c r="AU190" s="178" t="s">
        <v>83</v>
      </c>
      <c r="AV190" s="16" t="s">
        <v>158</v>
      </c>
      <c r="AW190" s="16" t="s">
        <v>29</v>
      </c>
      <c r="AX190" s="16" t="s">
        <v>81</v>
      </c>
      <c r="AY190" s="178" t="s">
        <v>152</v>
      </c>
    </row>
    <row r="191" spans="1:65" s="2" customFormat="1" ht="14.4" customHeight="1">
      <c r="A191" s="30"/>
      <c r="B191" s="142"/>
      <c r="C191" s="188" t="s">
        <v>309</v>
      </c>
      <c r="D191" s="188" t="s">
        <v>449</v>
      </c>
      <c r="E191" s="189" t="s">
        <v>625</v>
      </c>
      <c r="F191" s="190" t="s">
        <v>626</v>
      </c>
      <c r="G191" s="191" t="s">
        <v>173</v>
      </c>
      <c r="H191" s="192">
        <v>12.797000000000001</v>
      </c>
      <c r="I191" s="193"/>
      <c r="J191" s="193">
        <f>ROUND(I191*H191,2)</f>
        <v>0</v>
      </c>
      <c r="K191" s="194"/>
      <c r="L191" s="195"/>
      <c r="M191" s="196" t="s">
        <v>1</v>
      </c>
      <c r="N191" s="197" t="s">
        <v>38</v>
      </c>
      <c r="O191" s="152">
        <v>0</v>
      </c>
      <c r="P191" s="152">
        <f>O191*H191</f>
        <v>0</v>
      </c>
      <c r="Q191" s="152">
        <v>2.4E-2</v>
      </c>
      <c r="R191" s="152">
        <f>Q191*H191</f>
        <v>0.30712800000000001</v>
      </c>
      <c r="S191" s="152">
        <v>0</v>
      </c>
      <c r="T191" s="153">
        <f>S191*H191</f>
        <v>0</v>
      </c>
      <c r="U191" s="30"/>
      <c r="V191" s="30"/>
      <c r="W191" s="30"/>
      <c r="X191" s="30"/>
      <c r="Y191" s="30"/>
      <c r="Z191" s="30"/>
      <c r="AA191" s="30"/>
      <c r="AB191" s="30"/>
      <c r="AC191" s="30"/>
      <c r="AD191" s="30"/>
      <c r="AE191" s="30"/>
      <c r="AR191" s="154" t="s">
        <v>215</v>
      </c>
      <c r="AT191" s="154" t="s">
        <v>449</v>
      </c>
      <c r="AU191" s="154" t="s">
        <v>83</v>
      </c>
      <c r="AY191" s="18" t="s">
        <v>152</v>
      </c>
      <c r="BE191" s="155">
        <f>IF(N191="základní",J191,0)</f>
        <v>0</v>
      </c>
      <c r="BF191" s="155">
        <f>IF(N191="snížená",J191,0)</f>
        <v>0</v>
      </c>
      <c r="BG191" s="155">
        <f>IF(N191="zákl. přenesená",J191,0)</f>
        <v>0</v>
      </c>
      <c r="BH191" s="155">
        <f>IF(N191="sníž. přenesená",J191,0)</f>
        <v>0</v>
      </c>
      <c r="BI191" s="155">
        <f>IF(N191="nulová",J191,0)</f>
        <v>0</v>
      </c>
      <c r="BJ191" s="18" t="s">
        <v>81</v>
      </c>
      <c r="BK191" s="155">
        <f>ROUND(I191*H191,2)</f>
        <v>0</v>
      </c>
      <c r="BL191" s="18" t="s">
        <v>158</v>
      </c>
      <c r="BM191" s="154" t="s">
        <v>1040</v>
      </c>
    </row>
    <row r="192" spans="1:65" s="13" customFormat="1">
      <c r="B192" s="156"/>
      <c r="D192" s="157" t="s">
        <v>160</v>
      </c>
      <c r="E192" s="158" t="s">
        <v>1</v>
      </c>
      <c r="F192" s="159" t="s">
        <v>1041</v>
      </c>
      <c r="H192" s="160">
        <v>12.797000000000001</v>
      </c>
      <c r="L192" s="156"/>
      <c r="M192" s="161"/>
      <c r="N192" s="162"/>
      <c r="O192" s="162"/>
      <c r="P192" s="162"/>
      <c r="Q192" s="162"/>
      <c r="R192" s="162"/>
      <c r="S192" s="162"/>
      <c r="T192" s="163"/>
      <c r="AT192" s="158" t="s">
        <v>160</v>
      </c>
      <c r="AU192" s="158" t="s">
        <v>83</v>
      </c>
      <c r="AV192" s="13" t="s">
        <v>83</v>
      </c>
      <c r="AW192" s="13" t="s">
        <v>29</v>
      </c>
      <c r="AX192" s="13" t="s">
        <v>81</v>
      </c>
      <c r="AY192" s="158" t="s">
        <v>152</v>
      </c>
    </row>
    <row r="193" spans="1:65" s="2" customFormat="1" ht="14.4" customHeight="1">
      <c r="A193" s="30"/>
      <c r="B193" s="142"/>
      <c r="C193" s="143" t="s">
        <v>314</v>
      </c>
      <c r="D193" s="143" t="s">
        <v>154</v>
      </c>
      <c r="E193" s="144" t="s">
        <v>630</v>
      </c>
      <c r="F193" s="145" t="s">
        <v>761</v>
      </c>
      <c r="G193" s="146" t="s">
        <v>178</v>
      </c>
      <c r="H193" s="147">
        <v>1.75</v>
      </c>
      <c r="I193" s="148"/>
      <c r="J193" s="148">
        <f>ROUND(I193*H193,2)</f>
        <v>0</v>
      </c>
      <c r="K193" s="149"/>
      <c r="L193" s="31"/>
      <c r="M193" s="150" t="s">
        <v>1</v>
      </c>
      <c r="N193" s="151" t="s">
        <v>38</v>
      </c>
      <c r="O193" s="152">
        <v>1.4419999999999999</v>
      </c>
      <c r="P193" s="152">
        <f>O193*H193</f>
        <v>2.5234999999999999</v>
      </c>
      <c r="Q193" s="152">
        <v>2.2563399999999998</v>
      </c>
      <c r="R193" s="152">
        <f>Q193*H193</f>
        <v>3.9485949999999996</v>
      </c>
      <c r="S193" s="152">
        <v>0</v>
      </c>
      <c r="T193" s="153">
        <f>S193*H193</f>
        <v>0</v>
      </c>
      <c r="U193" s="30"/>
      <c r="V193" s="30"/>
      <c r="W193" s="30"/>
      <c r="X193" s="30"/>
      <c r="Y193" s="30"/>
      <c r="Z193" s="30"/>
      <c r="AA193" s="30"/>
      <c r="AB193" s="30"/>
      <c r="AC193" s="30"/>
      <c r="AD193" s="30"/>
      <c r="AE193" s="30"/>
      <c r="AR193" s="154" t="s">
        <v>158</v>
      </c>
      <c r="AT193" s="154" t="s">
        <v>154</v>
      </c>
      <c r="AU193" s="154" t="s">
        <v>83</v>
      </c>
      <c r="AY193" s="18" t="s">
        <v>152</v>
      </c>
      <c r="BE193" s="155">
        <f>IF(N193="základní",J193,0)</f>
        <v>0</v>
      </c>
      <c r="BF193" s="155">
        <f>IF(N193="snížená",J193,0)</f>
        <v>0</v>
      </c>
      <c r="BG193" s="155">
        <f>IF(N193="zákl. přenesená",J193,0)</f>
        <v>0</v>
      </c>
      <c r="BH193" s="155">
        <f>IF(N193="sníž. přenesená",J193,0)</f>
        <v>0</v>
      </c>
      <c r="BI193" s="155">
        <f>IF(N193="nulová",J193,0)</f>
        <v>0</v>
      </c>
      <c r="BJ193" s="18" t="s">
        <v>81</v>
      </c>
      <c r="BK193" s="155">
        <f>ROUND(I193*H193,2)</f>
        <v>0</v>
      </c>
      <c r="BL193" s="18" t="s">
        <v>158</v>
      </c>
      <c r="BM193" s="154" t="s">
        <v>1042</v>
      </c>
    </row>
    <row r="194" spans="1:65" s="13" customFormat="1">
      <c r="B194" s="156"/>
      <c r="D194" s="157" t="s">
        <v>160</v>
      </c>
      <c r="E194" s="158" t="s">
        <v>1</v>
      </c>
      <c r="F194" s="159" t="s">
        <v>1043</v>
      </c>
      <c r="H194" s="160">
        <v>0.99</v>
      </c>
      <c r="L194" s="156"/>
      <c r="M194" s="161"/>
      <c r="N194" s="162"/>
      <c r="O194" s="162"/>
      <c r="P194" s="162"/>
      <c r="Q194" s="162"/>
      <c r="R194" s="162"/>
      <c r="S194" s="162"/>
      <c r="T194" s="163"/>
      <c r="AT194" s="158" t="s">
        <v>160</v>
      </c>
      <c r="AU194" s="158" t="s">
        <v>83</v>
      </c>
      <c r="AV194" s="13" t="s">
        <v>83</v>
      </c>
      <c r="AW194" s="13" t="s">
        <v>29</v>
      </c>
      <c r="AX194" s="13" t="s">
        <v>73</v>
      </c>
      <c r="AY194" s="158" t="s">
        <v>152</v>
      </c>
    </row>
    <row r="195" spans="1:65" s="13" customFormat="1">
      <c r="B195" s="156"/>
      <c r="D195" s="157" t="s">
        <v>160</v>
      </c>
      <c r="E195" s="158" t="s">
        <v>1</v>
      </c>
      <c r="F195" s="159" t="s">
        <v>1044</v>
      </c>
      <c r="H195" s="160">
        <v>0.76</v>
      </c>
      <c r="L195" s="156"/>
      <c r="M195" s="161"/>
      <c r="N195" s="162"/>
      <c r="O195" s="162"/>
      <c r="P195" s="162"/>
      <c r="Q195" s="162"/>
      <c r="R195" s="162"/>
      <c r="S195" s="162"/>
      <c r="T195" s="163"/>
      <c r="AT195" s="158" t="s">
        <v>160</v>
      </c>
      <c r="AU195" s="158" t="s">
        <v>83</v>
      </c>
      <c r="AV195" s="13" t="s">
        <v>83</v>
      </c>
      <c r="AW195" s="13" t="s">
        <v>29</v>
      </c>
      <c r="AX195" s="13" t="s">
        <v>73</v>
      </c>
      <c r="AY195" s="158" t="s">
        <v>152</v>
      </c>
    </row>
    <row r="196" spans="1:65" s="16" customFormat="1">
      <c r="B196" s="177"/>
      <c r="D196" s="157" t="s">
        <v>160</v>
      </c>
      <c r="E196" s="178" t="s">
        <v>1</v>
      </c>
      <c r="F196" s="179" t="s">
        <v>203</v>
      </c>
      <c r="H196" s="180">
        <v>1.75</v>
      </c>
      <c r="L196" s="177"/>
      <c r="M196" s="181"/>
      <c r="N196" s="182"/>
      <c r="O196" s="182"/>
      <c r="P196" s="182"/>
      <c r="Q196" s="182"/>
      <c r="R196" s="182"/>
      <c r="S196" s="182"/>
      <c r="T196" s="183"/>
      <c r="AT196" s="178" t="s">
        <v>160</v>
      </c>
      <c r="AU196" s="178" t="s">
        <v>83</v>
      </c>
      <c r="AV196" s="16" t="s">
        <v>158</v>
      </c>
      <c r="AW196" s="16" t="s">
        <v>29</v>
      </c>
      <c r="AX196" s="16" t="s">
        <v>81</v>
      </c>
      <c r="AY196" s="178" t="s">
        <v>152</v>
      </c>
    </row>
    <row r="197" spans="1:65" s="2" customFormat="1" ht="24.15" customHeight="1">
      <c r="A197" s="30"/>
      <c r="B197" s="142"/>
      <c r="C197" s="143" t="s">
        <v>318</v>
      </c>
      <c r="D197" s="143" t="s">
        <v>154</v>
      </c>
      <c r="E197" s="144" t="s">
        <v>638</v>
      </c>
      <c r="F197" s="145" t="s">
        <v>639</v>
      </c>
      <c r="G197" s="146" t="s">
        <v>173</v>
      </c>
      <c r="H197" s="147">
        <v>16.5</v>
      </c>
      <c r="I197" s="148"/>
      <c r="J197" s="148">
        <f>ROUND(I197*H197,2)</f>
        <v>0</v>
      </c>
      <c r="K197" s="149"/>
      <c r="L197" s="31"/>
      <c r="M197" s="150" t="s">
        <v>1</v>
      </c>
      <c r="N197" s="151" t="s">
        <v>38</v>
      </c>
      <c r="O197" s="152">
        <v>0.36899999999999999</v>
      </c>
      <c r="P197" s="152">
        <f>O197*H197</f>
        <v>6.0884999999999998</v>
      </c>
      <c r="Q197" s="152">
        <v>0.29221000000000003</v>
      </c>
      <c r="R197" s="152">
        <f>Q197*H197</f>
        <v>4.8214650000000008</v>
      </c>
      <c r="S197" s="152">
        <v>0</v>
      </c>
      <c r="T197" s="153">
        <f>S197*H197</f>
        <v>0</v>
      </c>
      <c r="U197" s="30"/>
      <c r="V197" s="30"/>
      <c r="W197" s="30"/>
      <c r="X197" s="30"/>
      <c r="Y197" s="30"/>
      <c r="Z197" s="30"/>
      <c r="AA197" s="30"/>
      <c r="AB197" s="30"/>
      <c r="AC197" s="30"/>
      <c r="AD197" s="30"/>
      <c r="AE197" s="30"/>
      <c r="AR197" s="154" t="s">
        <v>158</v>
      </c>
      <c r="AT197" s="154" t="s">
        <v>154</v>
      </c>
      <c r="AU197" s="154" t="s">
        <v>83</v>
      </c>
      <c r="AY197" s="18" t="s">
        <v>152</v>
      </c>
      <c r="BE197" s="155">
        <f>IF(N197="základní",J197,0)</f>
        <v>0</v>
      </c>
      <c r="BF197" s="155">
        <f>IF(N197="snížená",J197,0)</f>
        <v>0</v>
      </c>
      <c r="BG197" s="155">
        <f>IF(N197="zákl. přenesená",J197,0)</f>
        <v>0</v>
      </c>
      <c r="BH197" s="155">
        <f>IF(N197="sníž. přenesená",J197,0)</f>
        <v>0</v>
      </c>
      <c r="BI197" s="155">
        <f>IF(N197="nulová",J197,0)</f>
        <v>0</v>
      </c>
      <c r="BJ197" s="18" t="s">
        <v>81</v>
      </c>
      <c r="BK197" s="155">
        <f>ROUND(I197*H197,2)</f>
        <v>0</v>
      </c>
      <c r="BL197" s="18" t="s">
        <v>158</v>
      </c>
      <c r="BM197" s="154" t="s">
        <v>1045</v>
      </c>
    </row>
    <row r="198" spans="1:65" s="2" customFormat="1" ht="24.15" customHeight="1">
      <c r="A198" s="30"/>
      <c r="B198" s="142"/>
      <c r="C198" s="188" t="s">
        <v>322</v>
      </c>
      <c r="D198" s="188" t="s">
        <v>449</v>
      </c>
      <c r="E198" s="189" t="s">
        <v>643</v>
      </c>
      <c r="F198" s="190" t="s">
        <v>644</v>
      </c>
      <c r="G198" s="191" t="s">
        <v>173</v>
      </c>
      <c r="H198" s="192">
        <v>16.664999999999999</v>
      </c>
      <c r="I198" s="193"/>
      <c r="J198" s="193">
        <f>ROUND(I198*H198,2)</f>
        <v>0</v>
      </c>
      <c r="K198" s="194"/>
      <c r="L198" s="195"/>
      <c r="M198" s="196" t="s">
        <v>1</v>
      </c>
      <c r="N198" s="197" t="s">
        <v>38</v>
      </c>
      <c r="O198" s="152">
        <v>0</v>
      </c>
      <c r="P198" s="152">
        <f>O198*H198</f>
        <v>0</v>
      </c>
      <c r="Q198" s="152">
        <v>1.5599999999999999E-2</v>
      </c>
      <c r="R198" s="152">
        <f>Q198*H198</f>
        <v>0.25997399999999998</v>
      </c>
      <c r="S198" s="152">
        <v>0</v>
      </c>
      <c r="T198" s="153">
        <f>S198*H198</f>
        <v>0</v>
      </c>
      <c r="U198" s="30"/>
      <c r="V198" s="30"/>
      <c r="W198" s="30"/>
      <c r="X198" s="30"/>
      <c r="Y198" s="30"/>
      <c r="Z198" s="30"/>
      <c r="AA198" s="30"/>
      <c r="AB198" s="30"/>
      <c r="AC198" s="30"/>
      <c r="AD198" s="30"/>
      <c r="AE198" s="30"/>
      <c r="AR198" s="154" t="s">
        <v>215</v>
      </c>
      <c r="AT198" s="154" t="s">
        <v>449</v>
      </c>
      <c r="AU198" s="154" t="s">
        <v>83</v>
      </c>
      <c r="AY198" s="18" t="s">
        <v>152</v>
      </c>
      <c r="BE198" s="155">
        <f>IF(N198="základní",J198,0)</f>
        <v>0</v>
      </c>
      <c r="BF198" s="155">
        <f>IF(N198="snížená",J198,0)</f>
        <v>0</v>
      </c>
      <c r="BG198" s="155">
        <f>IF(N198="zákl. přenesená",J198,0)</f>
        <v>0</v>
      </c>
      <c r="BH198" s="155">
        <f>IF(N198="sníž. přenesená",J198,0)</f>
        <v>0</v>
      </c>
      <c r="BI198" s="155">
        <f>IF(N198="nulová",J198,0)</f>
        <v>0</v>
      </c>
      <c r="BJ198" s="18" t="s">
        <v>81</v>
      </c>
      <c r="BK198" s="155">
        <f>ROUND(I198*H198,2)</f>
        <v>0</v>
      </c>
      <c r="BL198" s="18" t="s">
        <v>158</v>
      </c>
      <c r="BM198" s="154" t="s">
        <v>1046</v>
      </c>
    </row>
    <row r="199" spans="1:65" s="13" customFormat="1">
      <c r="B199" s="156"/>
      <c r="D199" s="157" t="s">
        <v>160</v>
      </c>
      <c r="F199" s="159" t="s">
        <v>1047</v>
      </c>
      <c r="H199" s="160">
        <v>16.664999999999999</v>
      </c>
      <c r="L199" s="156"/>
      <c r="M199" s="161"/>
      <c r="N199" s="162"/>
      <c r="O199" s="162"/>
      <c r="P199" s="162"/>
      <c r="Q199" s="162"/>
      <c r="R199" s="162"/>
      <c r="S199" s="162"/>
      <c r="T199" s="163"/>
      <c r="AT199" s="158" t="s">
        <v>160</v>
      </c>
      <c r="AU199" s="158" t="s">
        <v>83</v>
      </c>
      <c r="AV199" s="13" t="s">
        <v>83</v>
      </c>
      <c r="AW199" s="13" t="s">
        <v>3</v>
      </c>
      <c r="AX199" s="13" t="s">
        <v>81</v>
      </c>
      <c r="AY199" s="158" t="s">
        <v>152</v>
      </c>
    </row>
    <row r="200" spans="1:65" s="2" customFormat="1" ht="14.4" customHeight="1">
      <c r="A200" s="30"/>
      <c r="B200" s="142"/>
      <c r="C200" s="143" t="s">
        <v>326</v>
      </c>
      <c r="D200" s="143" t="s">
        <v>154</v>
      </c>
      <c r="E200" s="144" t="s">
        <v>772</v>
      </c>
      <c r="F200" s="145" t="s">
        <v>773</v>
      </c>
      <c r="G200" s="146" t="s">
        <v>157</v>
      </c>
      <c r="H200" s="147">
        <v>413</v>
      </c>
      <c r="I200" s="148"/>
      <c r="J200" s="148">
        <f>ROUND(I200*H200,2)</f>
        <v>0</v>
      </c>
      <c r="K200" s="149"/>
      <c r="L200" s="31"/>
      <c r="M200" s="150" t="s">
        <v>1</v>
      </c>
      <c r="N200" s="151" t="s">
        <v>38</v>
      </c>
      <c r="O200" s="152">
        <v>0.13900000000000001</v>
      </c>
      <c r="P200" s="152">
        <f>O200*H200</f>
        <v>57.407000000000004</v>
      </c>
      <c r="Q200" s="152">
        <v>0</v>
      </c>
      <c r="R200" s="152">
        <f>Q200*H200</f>
        <v>0</v>
      </c>
      <c r="S200" s="152">
        <v>0</v>
      </c>
      <c r="T200" s="153">
        <f>S200*H200</f>
        <v>0</v>
      </c>
      <c r="U200" s="30"/>
      <c r="V200" s="30"/>
      <c r="W200" s="30"/>
      <c r="X200" s="30"/>
      <c r="Y200" s="30"/>
      <c r="Z200" s="30"/>
      <c r="AA200" s="30"/>
      <c r="AB200" s="30"/>
      <c r="AC200" s="30"/>
      <c r="AD200" s="30"/>
      <c r="AE200" s="30"/>
      <c r="AR200" s="154" t="s">
        <v>158</v>
      </c>
      <c r="AT200" s="154" t="s">
        <v>154</v>
      </c>
      <c r="AU200" s="154" t="s">
        <v>83</v>
      </c>
      <c r="AY200" s="18" t="s">
        <v>152</v>
      </c>
      <c r="BE200" s="155">
        <f>IF(N200="základní",J200,0)</f>
        <v>0</v>
      </c>
      <c r="BF200" s="155">
        <f>IF(N200="snížená",J200,0)</f>
        <v>0</v>
      </c>
      <c r="BG200" s="155">
        <f>IF(N200="zákl. přenesená",J200,0)</f>
        <v>0</v>
      </c>
      <c r="BH200" s="155">
        <f>IF(N200="sníž. přenesená",J200,0)</f>
        <v>0</v>
      </c>
      <c r="BI200" s="155">
        <f>IF(N200="nulová",J200,0)</f>
        <v>0</v>
      </c>
      <c r="BJ200" s="18" t="s">
        <v>81</v>
      </c>
      <c r="BK200" s="155">
        <f>ROUND(I200*H200,2)</f>
        <v>0</v>
      </c>
      <c r="BL200" s="18" t="s">
        <v>158</v>
      </c>
      <c r="BM200" s="154" t="s">
        <v>1048</v>
      </c>
    </row>
    <row r="201" spans="1:65" s="13" customFormat="1">
      <c r="B201" s="156"/>
      <c r="D201" s="157" t="s">
        <v>160</v>
      </c>
      <c r="E201" s="158" t="s">
        <v>1</v>
      </c>
      <c r="F201" s="159" t="s">
        <v>1049</v>
      </c>
      <c r="H201" s="160">
        <v>413</v>
      </c>
      <c r="L201" s="156"/>
      <c r="M201" s="161"/>
      <c r="N201" s="162"/>
      <c r="O201" s="162"/>
      <c r="P201" s="162"/>
      <c r="Q201" s="162"/>
      <c r="R201" s="162"/>
      <c r="S201" s="162"/>
      <c r="T201" s="163"/>
      <c r="AT201" s="158" t="s">
        <v>160</v>
      </c>
      <c r="AU201" s="158" t="s">
        <v>83</v>
      </c>
      <c r="AV201" s="13" t="s">
        <v>83</v>
      </c>
      <c r="AW201" s="13" t="s">
        <v>29</v>
      </c>
      <c r="AX201" s="13" t="s">
        <v>81</v>
      </c>
      <c r="AY201" s="158" t="s">
        <v>152</v>
      </c>
    </row>
    <row r="202" spans="1:65" s="2" customFormat="1" ht="14.4" customHeight="1">
      <c r="A202" s="30"/>
      <c r="B202" s="142"/>
      <c r="C202" s="143" t="s">
        <v>330</v>
      </c>
      <c r="D202" s="143" t="s">
        <v>154</v>
      </c>
      <c r="E202" s="144" t="s">
        <v>1050</v>
      </c>
      <c r="F202" s="145" t="s">
        <v>1051</v>
      </c>
      <c r="G202" s="146" t="s">
        <v>289</v>
      </c>
      <c r="H202" s="147">
        <v>4</v>
      </c>
      <c r="I202" s="148"/>
      <c r="J202" s="148">
        <f>ROUND(I202*H202,2)</f>
        <v>0</v>
      </c>
      <c r="K202" s="149"/>
      <c r="L202" s="31"/>
      <c r="M202" s="150" t="s">
        <v>1</v>
      </c>
      <c r="N202" s="151" t="s">
        <v>38</v>
      </c>
      <c r="O202" s="152">
        <v>0</v>
      </c>
      <c r="P202" s="152">
        <f>O202*H202</f>
        <v>0</v>
      </c>
      <c r="Q202" s="152">
        <v>0</v>
      </c>
      <c r="R202" s="152">
        <f>Q202*H202</f>
        <v>0</v>
      </c>
      <c r="S202" s="152">
        <v>0</v>
      </c>
      <c r="T202" s="153">
        <f>S202*H202</f>
        <v>0</v>
      </c>
      <c r="U202" s="30"/>
      <c r="V202" s="30"/>
      <c r="W202" s="30"/>
      <c r="X202" s="30"/>
      <c r="Y202" s="30"/>
      <c r="Z202" s="30"/>
      <c r="AA202" s="30"/>
      <c r="AB202" s="30"/>
      <c r="AC202" s="30"/>
      <c r="AD202" s="30"/>
      <c r="AE202" s="30"/>
      <c r="AR202" s="154" t="s">
        <v>158</v>
      </c>
      <c r="AT202" s="154" t="s">
        <v>154</v>
      </c>
      <c r="AU202" s="154" t="s">
        <v>83</v>
      </c>
      <c r="AY202" s="18" t="s">
        <v>152</v>
      </c>
      <c r="BE202" s="155">
        <f>IF(N202="základní",J202,0)</f>
        <v>0</v>
      </c>
      <c r="BF202" s="155">
        <f>IF(N202="snížená",J202,0)</f>
        <v>0</v>
      </c>
      <c r="BG202" s="155">
        <f>IF(N202="zákl. přenesená",J202,0)</f>
        <v>0</v>
      </c>
      <c r="BH202" s="155">
        <f>IF(N202="sníž. přenesená",J202,0)</f>
        <v>0</v>
      </c>
      <c r="BI202" s="155">
        <f>IF(N202="nulová",J202,0)</f>
        <v>0</v>
      </c>
      <c r="BJ202" s="18" t="s">
        <v>81</v>
      </c>
      <c r="BK202" s="155">
        <f>ROUND(I202*H202,2)</f>
        <v>0</v>
      </c>
      <c r="BL202" s="18" t="s">
        <v>158</v>
      </c>
      <c r="BM202" s="154" t="s">
        <v>1052</v>
      </c>
    </row>
    <row r="203" spans="1:65" s="12" customFormat="1" ht="22.8" customHeight="1">
      <c r="B203" s="130"/>
      <c r="D203" s="131" t="s">
        <v>72</v>
      </c>
      <c r="E203" s="140" t="s">
        <v>334</v>
      </c>
      <c r="F203" s="140" t="s">
        <v>335</v>
      </c>
      <c r="J203" s="141">
        <f>BK203</f>
        <v>0</v>
      </c>
      <c r="L203" s="130"/>
      <c r="M203" s="134"/>
      <c r="N203" s="135"/>
      <c r="O203" s="135"/>
      <c r="P203" s="136">
        <f>P204</f>
        <v>111.070278</v>
      </c>
      <c r="Q203" s="135"/>
      <c r="R203" s="136">
        <f>R204</f>
        <v>0</v>
      </c>
      <c r="S203" s="135"/>
      <c r="T203" s="137">
        <f>T204</f>
        <v>0</v>
      </c>
      <c r="AR203" s="131" t="s">
        <v>81</v>
      </c>
      <c r="AT203" s="138" t="s">
        <v>72</v>
      </c>
      <c r="AU203" s="138" t="s">
        <v>81</v>
      </c>
      <c r="AY203" s="131" t="s">
        <v>152</v>
      </c>
      <c r="BK203" s="139">
        <f>BK204</f>
        <v>0</v>
      </c>
    </row>
    <row r="204" spans="1:65" s="2" customFormat="1" ht="24.15" customHeight="1">
      <c r="A204" s="30"/>
      <c r="B204" s="142"/>
      <c r="C204" s="143" t="s">
        <v>336</v>
      </c>
      <c r="D204" s="143" t="s">
        <v>154</v>
      </c>
      <c r="E204" s="144" t="s">
        <v>656</v>
      </c>
      <c r="F204" s="145" t="s">
        <v>657</v>
      </c>
      <c r="G204" s="146" t="s">
        <v>255</v>
      </c>
      <c r="H204" s="147">
        <v>279.774</v>
      </c>
      <c r="I204" s="148"/>
      <c r="J204" s="148">
        <f>ROUND(I204*H204,2)</f>
        <v>0</v>
      </c>
      <c r="K204" s="149"/>
      <c r="L204" s="31"/>
      <c r="M204" s="150" t="s">
        <v>1</v>
      </c>
      <c r="N204" s="151" t="s">
        <v>38</v>
      </c>
      <c r="O204" s="152">
        <v>0.39700000000000002</v>
      </c>
      <c r="P204" s="152">
        <f>O204*H204</f>
        <v>111.070278</v>
      </c>
      <c r="Q204" s="152">
        <v>0</v>
      </c>
      <c r="R204" s="152">
        <f>Q204*H204</f>
        <v>0</v>
      </c>
      <c r="S204" s="152">
        <v>0</v>
      </c>
      <c r="T204" s="153">
        <f>S204*H204</f>
        <v>0</v>
      </c>
      <c r="U204" s="30"/>
      <c r="V204" s="30"/>
      <c r="W204" s="30"/>
      <c r="X204" s="30"/>
      <c r="Y204" s="30"/>
      <c r="Z204" s="30"/>
      <c r="AA204" s="30"/>
      <c r="AB204" s="30"/>
      <c r="AC204" s="30"/>
      <c r="AD204" s="30"/>
      <c r="AE204" s="30"/>
      <c r="AR204" s="154" t="s">
        <v>158</v>
      </c>
      <c r="AT204" s="154" t="s">
        <v>154</v>
      </c>
      <c r="AU204" s="154" t="s">
        <v>83</v>
      </c>
      <c r="AY204" s="18" t="s">
        <v>152</v>
      </c>
      <c r="BE204" s="155">
        <f>IF(N204="základní",J204,0)</f>
        <v>0</v>
      </c>
      <c r="BF204" s="155">
        <f>IF(N204="snížená",J204,0)</f>
        <v>0</v>
      </c>
      <c r="BG204" s="155">
        <f>IF(N204="zákl. přenesená",J204,0)</f>
        <v>0</v>
      </c>
      <c r="BH204" s="155">
        <f>IF(N204="sníž. přenesená",J204,0)</f>
        <v>0</v>
      </c>
      <c r="BI204" s="155">
        <f>IF(N204="nulová",J204,0)</f>
        <v>0</v>
      </c>
      <c r="BJ204" s="18" t="s">
        <v>81</v>
      </c>
      <c r="BK204" s="155">
        <f>ROUND(I204*H204,2)</f>
        <v>0</v>
      </c>
      <c r="BL204" s="18" t="s">
        <v>158</v>
      </c>
      <c r="BM204" s="154" t="s">
        <v>1053</v>
      </c>
    </row>
    <row r="205" spans="1:65" s="12" customFormat="1" ht="25.95" customHeight="1">
      <c r="B205" s="130"/>
      <c r="D205" s="131" t="s">
        <v>72</v>
      </c>
      <c r="E205" s="132" t="s">
        <v>340</v>
      </c>
      <c r="F205" s="132" t="s">
        <v>341</v>
      </c>
      <c r="J205" s="133">
        <f>BK205</f>
        <v>0</v>
      </c>
      <c r="L205" s="130"/>
      <c r="M205" s="134"/>
      <c r="N205" s="135"/>
      <c r="O205" s="135"/>
      <c r="P205" s="136">
        <f>P206+P213</f>
        <v>0</v>
      </c>
      <c r="Q205" s="135"/>
      <c r="R205" s="136">
        <f>R206+R213</f>
        <v>0</v>
      </c>
      <c r="S205" s="135"/>
      <c r="T205" s="137">
        <f>T206+T213</f>
        <v>0</v>
      </c>
      <c r="AR205" s="131" t="s">
        <v>83</v>
      </c>
      <c r="AT205" s="138" t="s">
        <v>72</v>
      </c>
      <c r="AU205" s="138" t="s">
        <v>73</v>
      </c>
      <c r="AY205" s="131" t="s">
        <v>152</v>
      </c>
      <c r="BK205" s="139">
        <f>BK206+BK213</f>
        <v>0</v>
      </c>
    </row>
    <row r="206" spans="1:65" s="12" customFormat="1" ht="22.8" customHeight="1">
      <c r="B206" s="130"/>
      <c r="D206" s="131" t="s">
        <v>72</v>
      </c>
      <c r="E206" s="140" t="s">
        <v>813</v>
      </c>
      <c r="F206" s="140" t="s">
        <v>814</v>
      </c>
      <c r="J206" s="141">
        <f>BK206</f>
        <v>0</v>
      </c>
      <c r="L206" s="130"/>
      <c r="M206" s="134"/>
      <c r="N206" s="135"/>
      <c r="O206" s="135"/>
      <c r="P206" s="136">
        <f>SUM(P207:P212)</f>
        <v>0</v>
      </c>
      <c r="Q206" s="135"/>
      <c r="R206" s="136">
        <f>SUM(R207:R212)</f>
        <v>0</v>
      </c>
      <c r="S206" s="135"/>
      <c r="T206" s="137">
        <f>SUM(T207:T212)</f>
        <v>0</v>
      </c>
      <c r="AR206" s="131" t="s">
        <v>83</v>
      </c>
      <c r="AT206" s="138" t="s">
        <v>72</v>
      </c>
      <c r="AU206" s="138" t="s">
        <v>81</v>
      </c>
      <c r="AY206" s="131" t="s">
        <v>152</v>
      </c>
      <c r="BK206" s="139">
        <f>SUM(BK207:BK212)</f>
        <v>0</v>
      </c>
    </row>
    <row r="207" spans="1:65" s="2" customFormat="1" ht="24.15" customHeight="1">
      <c r="A207" s="30"/>
      <c r="B207" s="142"/>
      <c r="C207" s="143" t="s">
        <v>344</v>
      </c>
      <c r="D207" s="143" t="s">
        <v>154</v>
      </c>
      <c r="E207" s="144" t="s">
        <v>815</v>
      </c>
      <c r="F207" s="145" t="s">
        <v>816</v>
      </c>
      <c r="G207" s="146" t="s">
        <v>157</v>
      </c>
      <c r="H207" s="147">
        <v>34.402000000000001</v>
      </c>
      <c r="I207" s="148"/>
      <c r="J207" s="148">
        <f>ROUND(I207*H207,2)</f>
        <v>0</v>
      </c>
      <c r="K207" s="149"/>
      <c r="L207" s="31"/>
      <c r="M207" s="150" t="s">
        <v>1</v>
      </c>
      <c r="N207" s="151" t="s">
        <v>38</v>
      </c>
      <c r="O207" s="152">
        <v>0</v>
      </c>
      <c r="P207" s="152">
        <f>O207*H207</f>
        <v>0</v>
      </c>
      <c r="Q207" s="152">
        <v>0</v>
      </c>
      <c r="R207" s="152">
        <f>Q207*H207</f>
        <v>0</v>
      </c>
      <c r="S207" s="152">
        <v>0</v>
      </c>
      <c r="T207" s="153">
        <f>S207*H207</f>
        <v>0</v>
      </c>
      <c r="U207" s="30"/>
      <c r="V207" s="30"/>
      <c r="W207" s="30"/>
      <c r="X207" s="30"/>
      <c r="Y207" s="30"/>
      <c r="Z207" s="30"/>
      <c r="AA207" s="30"/>
      <c r="AB207" s="30"/>
      <c r="AC207" s="30"/>
      <c r="AD207" s="30"/>
      <c r="AE207" s="30"/>
      <c r="AR207" s="154" t="s">
        <v>252</v>
      </c>
      <c r="AT207" s="154" t="s">
        <v>154</v>
      </c>
      <c r="AU207" s="154" t="s">
        <v>83</v>
      </c>
      <c r="AY207" s="18" t="s">
        <v>152</v>
      </c>
      <c r="BE207" s="155">
        <f>IF(N207="základní",J207,0)</f>
        <v>0</v>
      </c>
      <c r="BF207" s="155">
        <f>IF(N207="snížená",J207,0)</f>
        <v>0</v>
      </c>
      <c r="BG207" s="155">
        <f>IF(N207="zákl. přenesená",J207,0)</f>
        <v>0</v>
      </c>
      <c r="BH207" s="155">
        <f>IF(N207="sníž. přenesená",J207,0)</f>
        <v>0</v>
      </c>
      <c r="BI207" s="155">
        <f>IF(N207="nulová",J207,0)</f>
        <v>0</v>
      </c>
      <c r="BJ207" s="18" t="s">
        <v>81</v>
      </c>
      <c r="BK207" s="155">
        <f>ROUND(I207*H207,2)</f>
        <v>0</v>
      </c>
      <c r="BL207" s="18" t="s">
        <v>252</v>
      </c>
      <c r="BM207" s="154" t="s">
        <v>1054</v>
      </c>
    </row>
    <row r="208" spans="1:65" s="13" customFormat="1">
      <c r="B208" s="156"/>
      <c r="D208" s="157" t="s">
        <v>160</v>
      </c>
      <c r="E208" s="158" t="s">
        <v>1</v>
      </c>
      <c r="F208" s="159" t="s">
        <v>1055</v>
      </c>
      <c r="H208" s="160">
        <v>34.402000000000001</v>
      </c>
      <c r="L208" s="156"/>
      <c r="M208" s="161"/>
      <c r="N208" s="162"/>
      <c r="O208" s="162"/>
      <c r="P208" s="162"/>
      <c r="Q208" s="162"/>
      <c r="R208" s="162"/>
      <c r="S208" s="162"/>
      <c r="T208" s="163"/>
      <c r="AT208" s="158" t="s">
        <v>160</v>
      </c>
      <c r="AU208" s="158" t="s">
        <v>83</v>
      </c>
      <c r="AV208" s="13" t="s">
        <v>83</v>
      </c>
      <c r="AW208" s="13" t="s">
        <v>29</v>
      </c>
      <c r="AX208" s="13" t="s">
        <v>81</v>
      </c>
      <c r="AY208" s="158" t="s">
        <v>152</v>
      </c>
    </row>
    <row r="209" spans="1:65" s="2" customFormat="1" ht="24.15" customHeight="1">
      <c r="A209" s="30"/>
      <c r="B209" s="142"/>
      <c r="C209" s="143" t="s">
        <v>349</v>
      </c>
      <c r="D209" s="143" t="s">
        <v>154</v>
      </c>
      <c r="E209" s="144" t="s">
        <v>895</v>
      </c>
      <c r="F209" s="145" t="s">
        <v>1056</v>
      </c>
      <c r="G209" s="146" t="s">
        <v>157</v>
      </c>
      <c r="H209" s="147">
        <v>34.402000000000001</v>
      </c>
      <c r="I209" s="148"/>
      <c r="J209" s="148">
        <f>ROUND(I209*H209,2)</f>
        <v>0</v>
      </c>
      <c r="K209" s="149"/>
      <c r="L209" s="31"/>
      <c r="M209" s="150" t="s">
        <v>1</v>
      </c>
      <c r="N209" s="151" t="s">
        <v>38</v>
      </c>
      <c r="O209" s="152">
        <v>0</v>
      </c>
      <c r="P209" s="152">
        <f>O209*H209</f>
        <v>0</v>
      </c>
      <c r="Q209" s="152">
        <v>0</v>
      </c>
      <c r="R209" s="152">
        <f>Q209*H209</f>
        <v>0</v>
      </c>
      <c r="S209" s="152">
        <v>0</v>
      </c>
      <c r="T209" s="153">
        <f>S209*H209</f>
        <v>0</v>
      </c>
      <c r="U209" s="30"/>
      <c r="V209" s="30"/>
      <c r="W209" s="30"/>
      <c r="X209" s="30"/>
      <c r="Y209" s="30"/>
      <c r="Z209" s="30"/>
      <c r="AA209" s="30"/>
      <c r="AB209" s="30"/>
      <c r="AC209" s="30"/>
      <c r="AD209" s="30"/>
      <c r="AE209" s="30"/>
      <c r="AR209" s="154" t="s">
        <v>252</v>
      </c>
      <c r="AT209" s="154" t="s">
        <v>154</v>
      </c>
      <c r="AU209" s="154" t="s">
        <v>83</v>
      </c>
      <c r="AY209" s="18" t="s">
        <v>152</v>
      </c>
      <c r="BE209" s="155">
        <f>IF(N209="základní",J209,0)</f>
        <v>0</v>
      </c>
      <c r="BF209" s="155">
        <f>IF(N209="snížená",J209,0)</f>
        <v>0</v>
      </c>
      <c r="BG209" s="155">
        <f>IF(N209="zákl. přenesená",J209,0)</f>
        <v>0</v>
      </c>
      <c r="BH209" s="155">
        <f>IF(N209="sníž. přenesená",J209,0)</f>
        <v>0</v>
      </c>
      <c r="BI209" s="155">
        <f>IF(N209="nulová",J209,0)</f>
        <v>0</v>
      </c>
      <c r="BJ209" s="18" t="s">
        <v>81</v>
      </c>
      <c r="BK209" s="155">
        <f>ROUND(I209*H209,2)</f>
        <v>0</v>
      </c>
      <c r="BL209" s="18" t="s">
        <v>252</v>
      </c>
      <c r="BM209" s="154" t="s">
        <v>1057</v>
      </c>
    </row>
    <row r="210" spans="1:65" s="13" customFormat="1">
      <c r="B210" s="156"/>
      <c r="D210" s="157" t="s">
        <v>160</v>
      </c>
      <c r="E210" s="158" t="s">
        <v>1</v>
      </c>
      <c r="F210" s="159" t="s">
        <v>1055</v>
      </c>
      <c r="H210" s="160">
        <v>34.402000000000001</v>
      </c>
      <c r="L210" s="156"/>
      <c r="M210" s="161"/>
      <c r="N210" s="162"/>
      <c r="O210" s="162"/>
      <c r="P210" s="162"/>
      <c r="Q210" s="162"/>
      <c r="R210" s="162"/>
      <c r="S210" s="162"/>
      <c r="T210" s="163"/>
      <c r="AT210" s="158" t="s">
        <v>160</v>
      </c>
      <c r="AU210" s="158" t="s">
        <v>83</v>
      </c>
      <c r="AV210" s="13" t="s">
        <v>83</v>
      </c>
      <c r="AW210" s="13" t="s">
        <v>29</v>
      </c>
      <c r="AX210" s="13" t="s">
        <v>81</v>
      </c>
      <c r="AY210" s="158" t="s">
        <v>152</v>
      </c>
    </row>
    <row r="211" spans="1:65" s="2" customFormat="1" ht="14.4" customHeight="1">
      <c r="A211" s="30"/>
      <c r="B211" s="142"/>
      <c r="C211" s="143" t="s">
        <v>355</v>
      </c>
      <c r="D211" s="143" t="s">
        <v>154</v>
      </c>
      <c r="E211" s="144" t="s">
        <v>819</v>
      </c>
      <c r="F211" s="145" t="s">
        <v>820</v>
      </c>
      <c r="G211" s="146" t="s">
        <v>297</v>
      </c>
      <c r="H211" s="147">
        <v>1</v>
      </c>
      <c r="I211" s="148"/>
      <c r="J211" s="148">
        <f>ROUND(I211*H211,2)</f>
        <v>0</v>
      </c>
      <c r="K211" s="149"/>
      <c r="L211" s="31"/>
      <c r="M211" s="150" t="s">
        <v>1</v>
      </c>
      <c r="N211" s="151" t="s">
        <v>38</v>
      </c>
      <c r="O211" s="152">
        <v>0</v>
      </c>
      <c r="P211" s="152">
        <f>O211*H211</f>
        <v>0</v>
      </c>
      <c r="Q211" s="152">
        <v>0</v>
      </c>
      <c r="R211" s="152">
        <f>Q211*H211</f>
        <v>0</v>
      </c>
      <c r="S211" s="152">
        <v>0</v>
      </c>
      <c r="T211" s="153">
        <f>S211*H211</f>
        <v>0</v>
      </c>
      <c r="U211" s="30"/>
      <c r="V211" s="30"/>
      <c r="W211" s="30"/>
      <c r="X211" s="30"/>
      <c r="Y211" s="30"/>
      <c r="Z211" s="30"/>
      <c r="AA211" s="30"/>
      <c r="AB211" s="30"/>
      <c r="AC211" s="30"/>
      <c r="AD211" s="30"/>
      <c r="AE211" s="30"/>
      <c r="AR211" s="154" t="s">
        <v>252</v>
      </c>
      <c r="AT211" s="154" t="s">
        <v>154</v>
      </c>
      <c r="AU211" s="154" t="s">
        <v>83</v>
      </c>
      <c r="AY211" s="18" t="s">
        <v>152</v>
      </c>
      <c r="BE211" s="155">
        <f>IF(N211="základní",J211,0)</f>
        <v>0</v>
      </c>
      <c r="BF211" s="155">
        <f>IF(N211="snížená",J211,0)</f>
        <v>0</v>
      </c>
      <c r="BG211" s="155">
        <f>IF(N211="zákl. přenesená",J211,0)</f>
        <v>0</v>
      </c>
      <c r="BH211" s="155">
        <f>IF(N211="sníž. přenesená",J211,0)</f>
        <v>0</v>
      </c>
      <c r="BI211" s="155">
        <f>IF(N211="nulová",J211,0)</f>
        <v>0</v>
      </c>
      <c r="BJ211" s="18" t="s">
        <v>81</v>
      </c>
      <c r="BK211" s="155">
        <f>ROUND(I211*H211,2)</f>
        <v>0</v>
      </c>
      <c r="BL211" s="18" t="s">
        <v>252</v>
      </c>
      <c r="BM211" s="154" t="s">
        <v>1058</v>
      </c>
    </row>
    <row r="212" spans="1:65" s="2" customFormat="1" ht="24.15" customHeight="1">
      <c r="A212" s="30"/>
      <c r="B212" s="142"/>
      <c r="C212" s="143" t="s">
        <v>364</v>
      </c>
      <c r="D212" s="143" t="s">
        <v>154</v>
      </c>
      <c r="E212" s="144" t="s">
        <v>830</v>
      </c>
      <c r="F212" s="145" t="s">
        <v>831</v>
      </c>
      <c r="G212" s="146" t="s">
        <v>373</v>
      </c>
      <c r="H212" s="147"/>
      <c r="I212" s="148"/>
      <c r="J212" s="148">
        <f>ROUND(I212*H212,2)</f>
        <v>0</v>
      </c>
      <c r="K212" s="149"/>
      <c r="L212" s="31"/>
      <c r="M212" s="150" t="s">
        <v>1</v>
      </c>
      <c r="N212" s="151" t="s">
        <v>38</v>
      </c>
      <c r="O212" s="152">
        <v>0</v>
      </c>
      <c r="P212" s="152">
        <f>O212*H212</f>
        <v>0</v>
      </c>
      <c r="Q212" s="152">
        <v>0</v>
      </c>
      <c r="R212" s="152">
        <f>Q212*H212</f>
        <v>0</v>
      </c>
      <c r="S212" s="152">
        <v>0</v>
      </c>
      <c r="T212" s="153">
        <f>S212*H212</f>
        <v>0</v>
      </c>
      <c r="U212" s="30"/>
      <c r="V212" s="30"/>
      <c r="W212" s="30"/>
      <c r="X212" s="30"/>
      <c r="Y212" s="30"/>
      <c r="Z212" s="30"/>
      <c r="AA212" s="30"/>
      <c r="AB212" s="30"/>
      <c r="AC212" s="30"/>
      <c r="AD212" s="30"/>
      <c r="AE212" s="30"/>
      <c r="AR212" s="154" t="s">
        <v>252</v>
      </c>
      <c r="AT212" s="154" t="s">
        <v>154</v>
      </c>
      <c r="AU212" s="154" t="s">
        <v>83</v>
      </c>
      <c r="AY212" s="18" t="s">
        <v>152</v>
      </c>
      <c r="BE212" s="155">
        <f>IF(N212="základní",J212,0)</f>
        <v>0</v>
      </c>
      <c r="BF212" s="155">
        <f>IF(N212="snížená",J212,0)</f>
        <v>0</v>
      </c>
      <c r="BG212" s="155">
        <f>IF(N212="zákl. přenesená",J212,0)</f>
        <v>0</v>
      </c>
      <c r="BH212" s="155">
        <f>IF(N212="sníž. přenesená",J212,0)</f>
        <v>0</v>
      </c>
      <c r="BI212" s="155">
        <f>IF(N212="nulová",J212,0)</f>
        <v>0</v>
      </c>
      <c r="BJ212" s="18" t="s">
        <v>81</v>
      </c>
      <c r="BK212" s="155">
        <f>ROUND(I212*H212,2)</f>
        <v>0</v>
      </c>
      <c r="BL212" s="18" t="s">
        <v>252</v>
      </c>
      <c r="BM212" s="154" t="s">
        <v>1059</v>
      </c>
    </row>
    <row r="213" spans="1:65" s="12" customFormat="1" ht="22.8" customHeight="1">
      <c r="B213" s="130"/>
      <c r="D213" s="131" t="s">
        <v>72</v>
      </c>
      <c r="E213" s="140" t="s">
        <v>833</v>
      </c>
      <c r="F213" s="140" t="s">
        <v>834</v>
      </c>
      <c r="J213" s="141">
        <f>BK213</f>
        <v>0</v>
      </c>
      <c r="L213" s="130"/>
      <c r="M213" s="134"/>
      <c r="N213" s="135"/>
      <c r="O213" s="135"/>
      <c r="P213" s="136">
        <f>SUM(P214:P220)</f>
        <v>0</v>
      </c>
      <c r="Q213" s="135"/>
      <c r="R213" s="136">
        <f>SUM(R214:R220)</f>
        <v>0</v>
      </c>
      <c r="S213" s="135"/>
      <c r="T213" s="137">
        <f>SUM(T214:T220)</f>
        <v>0</v>
      </c>
      <c r="AR213" s="131" t="s">
        <v>83</v>
      </c>
      <c r="AT213" s="138" t="s">
        <v>72</v>
      </c>
      <c r="AU213" s="138" t="s">
        <v>81</v>
      </c>
      <c r="AY213" s="131" t="s">
        <v>152</v>
      </c>
      <c r="BK213" s="139">
        <f>SUM(BK214:BK220)</f>
        <v>0</v>
      </c>
    </row>
    <row r="214" spans="1:65" s="2" customFormat="1" ht="37.799999999999997" customHeight="1">
      <c r="A214" s="30"/>
      <c r="B214" s="142"/>
      <c r="C214" s="143" t="s">
        <v>371</v>
      </c>
      <c r="D214" s="143" t="s">
        <v>154</v>
      </c>
      <c r="E214" s="144" t="s">
        <v>936</v>
      </c>
      <c r="F214" s="145" t="s">
        <v>1060</v>
      </c>
      <c r="G214" s="146" t="s">
        <v>289</v>
      </c>
      <c r="H214" s="147">
        <v>1</v>
      </c>
      <c r="I214" s="148"/>
      <c r="J214" s="148">
        <f t="shared" ref="J214:J220" si="10">ROUND(I214*H214,2)</f>
        <v>0</v>
      </c>
      <c r="K214" s="149"/>
      <c r="L214" s="31"/>
      <c r="M214" s="150" t="s">
        <v>1</v>
      </c>
      <c r="N214" s="151" t="s">
        <v>38</v>
      </c>
      <c r="O214" s="152">
        <v>0</v>
      </c>
      <c r="P214" s="152">
        <f t="shared" ref="P214:P220" si="11">O214*H214</f>
        <v>0</v>
      </c>
      <c r="Q214" s="152">
        <v>0</v>
      </c>
      <c r="R214" s="152">
        <f t="shared" ref="R214:R220" si="12">Q214*H214</f>
        <v>0</v>
      </c>
      <c r="S214" s="152">
        <v>0</v>
      </c>
      <c r="T214" s="153">
        <f t="shared" ref="T214:T220" si="13">S214*H214</f>
        <v>0</v>
      </c>
      <c r="U214" s="30"/>
      <c r="V214" s="30"/>
      <c r="W214" s="30"/>
      <c r="X214" s="30"/>
      <c r="Y214" s="30"/>
      <c r="Z214" s="30"/>
      <c r="AA214" s="30"/>
      <c r="AB214" s="30"/>
      <c r="AC214" s="30"/>
      <c r="AD214" s="30"/>
      <c r="AE214" s="30"/>
      <c r="AR214" s="154" t="s">
        <v>252</v>
      </c>
      <c r="AT214" s="154" t="s">
        <v>154</v>
      </c>
      <c r="AU214" s="154" t="s">
        <v>83</v>
      </c>
      <c r="AY214" s="18" t="s">
        <v>152</v>
      </c>
      <c r="BE214" s="155">
        <f t="shared" ref="BE214:BE220" si="14">IF(N214="základní",J214,0)</f>
        <v>0</v>
      </c>
      <c r="BF214" s="155">
        <f t="shared" ref="BF214:BF220" si="15">IF(N214="snížená",J214,0)</f>
        <v>0</v>
      </c>
      <c r="BG214" s="155">
        <f t="shared" ref="BG214:BG220" si="16">IF(N214="zákl. přenesená",J214,0)</f>
        <v>0</v>
      </c>
      <c r="BH214" s="155">
        <f t="shared" ref="BH214:BH220" si="17">IF(N214="sníž. přenesená",J214,0)</f>
        <v>0</v>
      </c>
      <c r="BI214" s="155">
        <f t="shared" ref="BI214:BI220" si="18">IF(N214="nulová",J214,0)</f>
        <v>0</v>
      </c>
      <c r="BJ214" s="18" t="s">
        <v>81</v>
      </c>
      <c r="BK214" s="155">
        <f t="shared" ref="BK214:BK220" si="19">ROUND(I214*H214,2)</f>
        <v>0</v>
      </c>
      <c r="BL214" s="18" t="s">
        <v>252</v>
      </c>
      <c r="BM214" s="154" t="s">
        <v>1061</v>
      </c>
    </row>
    <row r="215" spans="1:65" s="2" customFormat="1" ht="24.15" customHeight="1">
      <c r="A215" s="30"/>
      <c r="B215" s="142"/>
      <c r="C215" s="143" t="s">
        <v>377</v>
      </c>
      <c r="D215" s="143" t="s">
        <v>154</v>
      </c>
      <c r="E215" s="144" t="s">
        <v>1062</v>
      </c>
      <c r="F215" s="145" t="s">
        <v>1063</v>
      </c>
      <c r="G215" s="146" t="s">
        <v>297</v>
      </c>
      <c r="H215" s="147">
        <v>1</v>
      </c>
      <c r="I215" s="148"/>
      <c r="J215" s="148">
        <f t="shared" si="10"/>
        <v>0</v>
      </c>
      <c r="K215" s="149"/>
      <c r="L215" s="31"/>
      <c r="M215" s="150" t="s">
        <v>1</v>
      </c>
      <c r="N215" s="151" t="s">
        <v>38</v>
      </c>
      <c r="O215" s="152">
        <v>0</v>
      </c>
      <c r="P215" s="152">
        <f t="shared" si="11"/>
        <v>0</v>
      </c>
      <c r="Q215" s="152">
        <v>0</v>
      </c>
      <c r="R215" s="152">
        <f t="shared" si="12"/>
        <v>0</v>
      </c>
      <c r="S215" s="152">
        <v>0</v>
      </c>
      <c r="T215" s="153">
        <f t="shared" si="13"/>
        <v>0</v>
      </c>
      <c r="U215" s="30"/>
      <c r="V215" s="30"/>
      <c r="W215" s="30"/>
      <c r="X215" s="30"/>
      <c r="Y215" s="30"/>
      <c r="Z215" s="30"/>
      <c r="AA215" s="30"/>
      <c r="AB215" s="30"/>
      <c r="AC215" s="30"/>
      <c r="AD215" s="30"/>
      <c r="AE215" s="30"/>
      <c r="AR215" s="154" t="s">
        <v>252</v>
      </c>
      <c r="AT215" s="154" t="s">
        <v>154</v>
      </c>
      <c r="AU215" s="154" t="s">
        <v>83</v>
      </c>
      <c r="AY215" s="18" t="s">
        <v>152</v>
      </c>
      <c r="BE215" s="155">
        <f t="shared" si="14"/>
        <v>0</v>
      </c>
      <c r="BF215" s="155">
        <f t="shared" si="15"/>
        <v>0</v>
      </c>
      <c r="BG215" s="155">
        <f t="shared" si="16"/>
        <v>0</v>
      </c>
      <c r="BH215" s="155">
        <f t="shared" si="17"/>
        <v>0</v>
      </c>
      <c r="BI215" s="155">
        <f t="shared" si="18"/>
        <v>0</v>
      </c>
      <c r="BJ215" s="18" t="s">
        <v>81</v>
      </c>
      <c r="BK215" s="155">
        <f t="shared" si="19"/>
        <v>0</v>
      </c>
      <c r="BL215" s="18" t="s">
        <v>252</v>
      </c>
      <c r="BM215" s="154" t="s">
        <v>1064</v>
      </c>
    </row>
    <row r="216" spans="1:65" s="2" customFormat="1" ht="14.4" customHeight="1">
      <c r="A216" s="30"/>
      <c r="B216" s="142"/>
      <c r="C216" s="143" t="s">
        <v>382</v>
      </c>
      <c r="D216" s="143" t="s">
        <v>154</v>
      </c>
      <c r="E216" s="144" t="s">
        <v>1065</v>
      </c>
      <c r="F216" s="145" t="s">
        <v>1066</v>
      </c>
      <c r="G216" s="146" t="s">
        <v>297</v>
      </c>
      <c r="H216" s="147">
        <v>17</v>
      </c>
      <c r="I216" s="148"/>
      <c r="J216" s="148">
        <f t="shared" si="10"/>
        <v>0</v>
      </c>
      <c r="K216" s="149"/>
      <c r="L216" s="31"/>
      <c r="M216" s="150" t="s">
        <v>1</v>
      </c>
      <c r="N216" s="151" t="s">
        <v>38</v>
      </c>
      <c r="O216" s="152">
        <v>0</v>
      </c>
      <c r="P216" s="152">
        <f t="shared" si="11"/>
        <v>0</v>
      </c>
      <c r="Q216" s="152">
        <v>0</v>
      </c>
      <c r="R216" s="152">
        <f t="shared" si="12"/>
        <v>0</v>
      </c>
      <c r="S216" s="152">
        <v>0</v>
      </c>
      <c r="T216" s="153">
        <f t="shared" si="13"/>
        <v>0</v>
      </c>
      <c r="U216" s="30"/>
      <c r="V216" s="30"/>
      <c r="W216" s="30"/>
      <c r="X216" s="30"/>
      <c r="Y216" s="30"/>
      <c r="Z216" s="30"/>
      <c r="AA216" s="30"/>
      <c r="AB216" s="30"/>
      <c r="AC216" s="30"/>
      <c r="AD216" s="30"/>
      <c r="AE216" s="30"/>
      <c r="AR216" s="154" t="s">
        <v>252</v>
      </c>
      <c r="AT216" s="154" t="s">
        <v>154</v>
      </c>
      <c r="AU216" s="154" t="s">
        <v>83</v>
      </c>
      <c r="AY216" s="18" t="s">
        <v>152</v>
      </c>
      <c r="BE216" s="155">
        <f t="shared" si="14"/>
        <v>0</v>
      </c>
      <c r="BF216" s="155">
        <f t="shared" si="15"/>
        <v>0</v>
      </c>
      <c r="BG216" s="155">
        <f t="shared" si="16"/>
        <v>0</v>
      </c>
      <c r="BH216" s="155">
        <f t="shared" si="17"/>
        <v>0</v>
      </c>
      <c r="BI216" s="155">
        <f t="shared" si="18"/>
        <v>0</v>
      </c>
      <c r="BJ216" s="18" t="s">
        <v>81</v>
      </c>
      <c r="BK216" s="155">
        <f t="shared" si="19"/>
        <v>0</v>
      </c>
      <c r="BL216" s="18" t="s">
        <v>252</v>
      </c>
      <c r="BM216" s="154" t="s">
        <v>1067</v>
      </c>
    </row>
    <row r="217" spans="1:65" s="2" customFormat="1" ht="24.15" customHeight="1">
      <c r="A217" s="30"/>
      <c r="B217" s="142"/>
      <c r="C217" s="143" t="s">
        <v>599</v>
      </c>
      <c r="D217" s="143" t="s">
        <v>154</v>
      </c>
      <c r="E217" s="144" t="s">
        <v>1068</v>
      </c>
      <c r="F217" s="145" t="s">
        <v>1069</v>
      </c>
      <c r="G217" s="146" t="s">
        <v>289</v>
      </c>
      <c r="H217" s="147">
        <v>2</v>
      </c>
      <c r="I217" s="148"/>
      <c r="J217" s="148">
        <f t="shared" si="10"/>
        <v>0</v>
      </c>
      <c r="K217" s="149"/>
      <c r="L217" s="31"/>
      <c r="M217" s="150" t="s">
        <v>1</v>
      </c>
      <c r="N217" s="151" t="s">
        <v>38</v>
      </c>
      <c r="O217" s="152">
        <v>0</v>
      </c>
      <c r="P217" s="152">
        <f t="shared" si="11"/>
        <v>0</v>
      </c>
      <c r="Q217" s="152">
        <v>0</v>
      </c>
      <c r="R217" s="152">
        <f t="shared" si="12"/>
        <v>0</v>
      </c>
      <c r="S217" s="152">
        <v>0</v>
      </c>
      <c r="T217" s="153">
        <f t="shared" si="13"/>
        <v>0</v>
      </c>
      <c r="U217" s="30"/>
      <c r="V217" s="30"/>
      <c r="W217" s="30"/>
      <c r="X217" s="30"/>
      <c r="Y217" s="30"/>
      <c r="Z217" s="30"/>
      <c r="AA217" s="30"/>
      <c r="AB217" s="30"/>
      <c r="AC217" s="30"/>
      <c r="AD217" s="30"/>
      <c r="AE217" s="30"/>
      <c r="AR217" s="154" t="s">
        <v>252</v>
      </c>
      <c r="AT217" s="154" t="s">
        <v>154</v>
      </c>
      <c r="AU217" s="154" t="s">
        <v>83</v>
      </c>
      <c r="AY217" s="18" t="s">
        <v>152</v>
      </c>
      <c r="BE217" s="155">
        <f t="shared" si="14"/>
        <v>0</v>
      </c>
      <c r="BF217" s="155">
        <f t="shared" si="15"/>
        <v>0</v>
      </c>
      <c r="BG217" s="155">
        <f t="shared" si="16"/>
        <v>0</v>
      </c>
      <c r="BH217" s="155">
        <f t="shared" si="17"/>
        <v>0</v>
      </c>
      <c r="BI217" s="155">
        <f t="shared" si="18"/>
        <v>0</v>
      </c>
      <c r="BJ217" s="18" t="s">
        <v>81</v>
      </c>
      <c r="BK217" s="155">
        <f t="shared" si="19"/>
        <v>0</v>
      </c>
      <c r="BL217" s="18" t="s">
        <v>252</v>
      </c>
      <c r="BM217" s="154" t="s">
        <v>1070</v>
      </c>
    </row>
    <row r="218" spans="1:65" s="2" customFormat="1" ht="24.15" customHeight="1">
      <c r="A218" s="30"/>
      <c r="B218" s="142"/>
      <c r="C218" s="143" t="s">
        <v>603</v>
      </c>
      <c r="D218" s="143" t="s">
        <v>154</v>
      </c>
      <c r="E218" s="144" t="s">
        <v>942</v>
      </c>
      <c r="F218" s="145" t="s">
        <v>943</v>
      </c>
      <c r="G218" s="146" t="s">
        <v>289</v>
      </c>
      <c r="H218" s="147">
        <v>1</v>
      </c>
      <c r="I218" s="148"/>
      <c r="J218" s="148">
        <f t="shared" si="10"/>
        <v>0</v>
      </c>
      <c r="K218" s="149"/>
      <c r="L218" s="31"/>
      <c r="M218" s="150" t="s">
        <v>1</v>
      </c>
      <c r="N218" s="151" t="s">
        <v>38</v>
      </c>
      <c r="O218" s="152">
        <v>0</v>
      </c>
      <c r="P218" s="152">
        <f t="shared" si="11"/>
        <v>0</v>
      </c>
      <c r="Q218" s="152">
        <v>0</v>
      </c>
      <c r="R218" s="152">
        <f t="shared" si="12"/>
        <v>0</v>
      </c>
      <c r="S218" s="152">
        <v>0</v>
      </c>
      <c r="T218" s="153">
        <f t="shared" si="13"/>
        <v>0</v>
      </c>
      <c r="U218" s="30"/>
      <c r="V218" s="30"/>
      <c r="W218" s="30"/>
      <c r="X218" s="30"/>
      <c r="Y218" s="30"/>
      <c r="Z218" s="30"/>
      <c r="AA218" s="30"/>
      <c r="AB218" s="30"/>
      <c r="AC218" s="30"/>
      <c r="AD218" s="30"/>
      <c r="AE218" s="30"/>
      <c r="AR218" s="154" t="s">
        <v>252</v>
      </c>
      <c r="AT218" s="154" t="s">
        <v>154</v>
      </c>
      <c r="AU218" s="154" t="s">
        <v>83</v>
      </c>
      <c r="AY218" s="18" t="s">
        <v>152</v>
      </c>
      <c r="BE218" s="155">
        <f t="shared" si="14"/>
        <v>0</v>
      </c>
      <c r="BF218" s="155">
        <f t="shared" si="15"/>
        <v>0</v>
      </c>
      <c r="BG218" s="155">
        <f t="shared" si="16"/>
        <v>0</v>
      </c>
      <c r="BH218" s="155">
        <f t="shared" si="17"/>
        <v>0</v>
      </c>
      <c r="BI218" s="155">
        <f t="shared" si="18"/>
        <v>0</v>
      </c>
      <c r="BJ218" s="18" t="s">
        <v>81</v>
      </c>
      <c r="BK218" s="155">
        <f t="shared" si="19"/>
        <v>0</v>
      </c>
      <c r="BL218" s="18" t="s">
        <v>252</v>
      </c>
      <c r="BM218" s="154" t="s">
        <v>1071</v>
      </c>
    </row>
    <row r="219" spans="1:65" s="2" customFormat="1" ht="14.4" customHeight="1">
      <c r="A219" s="30"/>
      <c r="B219" s="142"/>
      <c r="C219" s="143" t="s">
        <v>607</v>
      </c>
      <c r="D219" s="143" t="s">
        <v>154</v>
      </c>
      <c r="E219" s="144" t="s">
        <v>853</v>
      </c>
      <c r="F219" s="145" t="s">
        <v>945</v>
      </c>
      <c r="G219" s="146" t="s">
        <v>297</v>
      </c>
      <c r="H219" s="147">
        <v>1</v>
      </c>
      <c r="I219" s="148"/>
      <c r="J219" s="148">
        <f t="shared" si="10"/>
        <v>0</v>
      </c>
      <c r="K219" s="149"/>
      <c r="L219" s="31"/>
      <c r="M219" s="150" t="s">
        <v>1</v>
      </c>
      <c r="N219" s="151" t="s">
        <v>38</v>
      </c>
      <c r="O219" s="152">
        <v>0</v>
      </c>
      <c r="P219" s="152">
        <f t="shared" si="11"/>
        <v>0</v>
      </c>
      <c r="Q219" s="152">
        <v>0</v>
      </c>
      <c r="R219" s="152">
        <f t="shared" si="12"/>
        <v>0</v>
      </c>
      <c r="S219" s="152">
        <v>0</v>
      </c>
      <c r="T219" s="153">
        <f t="shared" si="13"/>
        <v>0</v>
      </c>
      <c r="U219" s="30"/>
      <c r="V219" s="30"/>
      <c r="W219" s="30"/>
      <c r="X219" s="30"/>
      <c r="Y219" s="30"/>
      <c r="Z219" s="30"/>
      <c r="AA219" s="30"/>
      <c r="AB219" s="30"/>
      <c r="AC219" s="30"/>
      <c r="AD219" s="30"/>
      <c r="AE219" s="30"/>
      <c r="AR219" s="154" t="s">
        <v>252</v>
      </c>
      <c r="AT219" s="154" t="s">
        <v>154</v>
      </c>
      <c r="AU219" s="154" t="s">
        <v>83</v>
      </c>
      <c r="AY219" s="18" t="s">
        <v>152</v>
      </c>
      <c r="BE219" s="155">
        <f t="shared" si="14"/>
        <v>0</v>
      </c>
      <c r="BF219" s="155">
        <f t="shared" si="15"/>
        <v>0</v>
      </c>
      <c r="BG219" s="155">
        <f t="shared" si="16"/>
        <v>0</v>
      </c>
      <c r="BH219" s="155">
        <f t="shared" si="17"/>
        <v>0</v>
      </c>
      <c r="BI219" s="155">
        <f t="shared" si="18"/>
        <v>0</v>
      </c>
      <c r="BJ219" s="18" t="s">
        <v>81</v>
      </c>
      <c r="BK219" s="155">
        <f t="shared" si="19"/>
        <v>0</v>
      </c>
      <c r="BL219" s="18" t="s">
        <v>252</v>
      </c>
      <c r="BM219" s="154" t="s">
        <v>1072</v>
      </c>
    </row>
    <row r="220" spans="1:65" s="2" customFormat="1" ht="14.4" customHeight="1">
      <c r="A220" s="30"/>
      <c r="B220" s="142"/>
      <c r="C220" s="143" t="s">
        <v>613</v>
      </c>
      <c r="D220" s="143" t="s">
        <v>154</v>
      </c>
      <c r="E220" s="144" t="s">
        <v>856</v>
      </c>
      <c r="F220" s="145" t="s">
        <v>857</v>
      </c>
      <c r="G220" s="146" t="s">
        <v>297</v>
      </c>
      <c r="H220" s="147">
        <v>1</v>
      </c>
      <c r="I220" s="148"/>
      <c r="J220" s="148">
        <f t="shared" si="10"/>
        <v>0</v>
      </c>
      <c r="K220" s="149"/>
      <c r="L220" s="31"/>
      <c r="M220" s="150" t="s">
        <v>1</v>
      </c>
      <c r="N220" s="151" t="s">
        <v>38</v>
      </c>
      <c r="O220" s="152">
        <v>0</v>
      </c>
      <c r="P220" s="152">
        <f t="shared" si="11"/>
        <v>0</v>
      </c>
      <c r="Q220" s="152">
        <v>0</v>
      </c>
      <c r="R220" s="152">
        <f t="shared" si="12"/>
        <v>0</v>
      </c>
      <c r="S220" s="152">
        <v>0</v>
      </c>
      <c r="T220" s="153">
        <f t="shared" si="13"/>
        <v>0</v>
      </c>
      <c r="U220" s="30"/>
      <c r="V220" s="30"/>
      <c r="W220" s="30"/>
      <c r="X220" s="30"/>
      <c r="Y220" s="30"/>
      <c r="Z220" s="30"/>
      <c r="AA220" s="30"/>
      <c r="AB220" s="30"/>
      <c r="AC220" s="30"/>
      <c r="AD220" s="30"/>
      <c r="AE220" s="30"/>
      <c r="AR220" s="154" t="s">
        <v>252</v>
      </c>
      <c r="AT220" s="154" t="s">
        <v>154</v>
      </c>
      <c r="AU220" s="154" t="s">
        <v>83</v>
      </c>
      <c r="AY220" s="18" t="s">
        <v>152</v>
      </c>
      <c r="BE220" s="155">
        <f t="shared" si="14"/>
        <v>0</v>
      </c>
      <c r="BF220" s="155">
        <f t="shared" si="15"/>
        <v>0</v>
      </c>
      <c r="BG220" s="155">
        <f t="shared" si="16"/>
        <v>0</v>
      </c>
      <c r="BH220" s="155">
        <f t="shared" si="17"/>
        <v>0</v>
      </c>
      <c r="BI220" s="155">
        <f t="shared" si="18"/>
        <v>0</v>
      </c>
      <c r="BJ220" s="18" t="s">
        <v>81</v>
      </c>
      <c r="BK220" s="155">
        <f t="shared" si="19"/>
        <v>0</v>
      </c>
      <c r="BL220" s="18" t="s">
        <v>252</v>
      </c>
      <c r="BM220" s="154" t="s">
        <v>1073</v>
      </c>
    </row>
    <row r="221" spans="1:65" s="12" customFormat="1" ht="25.95" customHeight="1">
      <c r="B221" s="130"/>
      <c r="D221" s="131" t="s">
        <v>72</v>
      </c>
      <c r="E221" s="132" t="s">
        <v>360</v>
      </c>
      <c r="F221" s="132" t="s">
        <v>361</v>
      </c>
      <c r="J221" s="133">
        <f>BK221</f>
        <v>0</v>
      </c>
      <c r="L221" s="130"/>
      <c r="M221" s="134"/>
      <c r="N221" s="135"/>
      <c r="O221" s="135"/>
      <c r="P221" s="136">
        <f>P222+P224+P226+P228</f>
        <v>0</v>
      </c>
      <c r="Q221" s="135"/>
      <c r="R221" s="136">
        <f>R222+R224+R226+R228</f>
        <v>0</v>
      </c>
      <c r="S221" s="135"/>
      <c r="T221" s="137">
        <f>T222+T224+T226+T228</f>
        <v>0</v>
      </c>
      <c r="AR221" s="131" t="s">
        <v>175</v>
      </c>
      <c r="AT221" s="138" t="s">
        <v>72</v>
      </c>
      <c r="AU221" s="138" t="s">
        <v>73</v>
      </c>
      <c r="AY221" s="131" t="s">
        <v>152</v>
      </c>
      <c r="BK221" s="139">
        <f>BK222+BK224+BK226+BK228</f>
        <v>0</v>
      </c>
    </row>
    <row r="222" spans="1:65" s="12" customFormat="1" ht="22.8" customHeight="1">
      <c r="B222" s="130"/>
      <c r="D222" s="131" t="s">
        <v>72</v>
      </c>
      <c r="E222" s="140" t="s">
        <v>362</v>
      </c>
      <c r="F222" s="140" t="s">
        <v>363</v>
      </c>
      <c r="J222" s="141">
        <f>BK222</f>
        <v>0</v>
      </c>
      <c r="L222" s="130"/>
      <c r="M222" s="134"/>
      <c r="N222" s="135"/>
      <c r="O222" s="135"/>
      <c r="P222" s="136">
        <f>P223</f>
        <v>0</v>
      </c>
      <c r="Q222" s="135"/>
      <c r="R222" s="136">
        <f>R223</f>
        <v>0</v>
      </c>
      <c r="S222" s="135"/>
      <c r="T222" s="137">
        <f>T223</f>
        <v>0</v>
      </c>
      <c r="AR222" s="131" t="s">
        <v>175</v>
      </c>
      <c r="AT222" s="138" t="s">
        <v>72</v>
      </c>
      <c r="AU222" s="138" t="s">
        <v>81</v>
      </c>
      <c r="AY222" s="131" t="s">
        <v>152</v>
      </c>
      <c r="BK222" s="139">
        <f>BK223</f>
        <v>0</v>
      </c>
    </row>
    <row r="223" spans="1:65" s="2" customFormat="1" ht="14.4" customHeight="1">
      <c r="A223" s="30"/>
      <c r="B223" s="142"/>
      <c r="C223" s="143" t="s">
        <v>619</v>
      </c>
      <c r="D223" s="143" t="s">
        <v>154</v>
      </c>
      <c r="E223" s="144" t="s">
        <v>365</v>
      </c>
      <c r="F223" s="145" t="s">
        <v>366</v>
      </c>
      <c r="G223" s="146" t="s">
        <v>297</v>
      </c>
      <c r="H223" s="147">
        <v>1</v>
      </c>
      <c r="I223" s="148"/>
      <c r="J223" s="148">
        <f>ROUND(I223*H223,2)</f>
        <v>0</v>
      </c>
      <c r="K223" s="149"/>
      <c r="L223" s="31"/>
      <c r="M223" s="150" t="s">
        <v>1</v>
      </c>
      <c r="N223" s="151" t="s">
        <v>38</v>
      </c>
      <c r="O223" s="152">
        <v>0</v>
      </c>
      <c r="P223" s="152">
        <f>O223*H223</f>
        <v>0</v>
      </c>
      <c r="Q223" s="152">
        <v>0</v>
      </c>
      <c r="R223" s="152">
        <f>Q223*H223</f>
        <v>0</v>
      </c>
      <c r="S223" s="152">
        <v>0</v>
      </c>
      <c r="T223" s="153">
        <f>S223*H223</f>
        <v>0</v>
      </c>
      <c r="U223" s="30"/>
      <c r="V223" s="30"/>
      <c r="W223" s="30"/>
      <c r="X223" s="30"/>
      <c r="Y223" s="30"/>
      <c r="Z223" s="30"/>
      <c r="AA223" s="30"/>
      <c r="AB223" s="30"/>
      <c r="AC223" s="30"/>
      <c r="AD223" s="30"/>
      <c r="AE223" s="30"/>
      <c r="AR223" s="154" t="s">
        <v>367</v>
      </c>
      <c r="AT223" s="154" t="s">
        <v>154</v>
      </c>
      <c r="AU223" s="154" t="s">
        <v>83</v>
      </c>
      <c r="AY223" s="18" t="s">
        <v>152</v>
      </c>
      <c r="BE223" s="155">
        <f>IF(N223="základní",J223,0)</f>
        <v>0</v>
      </c>
      <c r="BF223" s="155">
        <f>IF(N223="snížená",J223,0)</f>
        <v>0</v>
      </c>
      <c r="BG223" s="155">
        <f>IF(N223="zákl. přenesená",J223,0)</f>
        <v>0</v>
      </c>
      <c r="BH223" s="155">
        <f>IF(N223="sníž. přenesená",J223,0)</f>
        <v>0</v>
      </c>
      <c r="BI223" s="155">
        <f>IF(N223="nulová",J223,0)</f>
        <v>0</v>
      </c>
      <c r="BJ223" s="18" t="s">
        <v>81</v>
      </c>
      <c r="BK223" s="155">
        <f>ROUND(I223*H223,2)</f>
        <v>0</v>
      </c>
      <c r="BL223" s="18" t="s">
        <v>367</v>
      </c>
      <c r="BM223" s="154" t="s">
        <v>1074</v>
      </c>
    </row>
    <row r="224" spans="1:65" s="12" customFormat="1" ht="22.8" customHeight="1">
      <c r="B224" s="130"/>
      <c r="D224" s="131" t="s">
        <v>72</v>
      </c>
      <c r="E224" s="140" t="s">
        <v>369</v>
      </c>
      <c r="F224" s="140" t="s">
        <v>370</v>
      </c>
      <c r="J224" s="141">
        <f>BK224</f>
        <v>0</v>
      </c>
      <c r="L224" s="130"/>
      <c r="M224" s="134"/>
      <c r="N224" s="135"/>
      <c r="O224" s="135"/>
      <c r="P224" s="136">
        <f>P225</f>
        <v>0</v>
      </c>
      <c r="Q224" s="135"/>
      <c r="R224" s="136">
        <f>R225</f>
        <v>0</v>
      </c>
      <c r="S224" s="135"/>
      <c r="T224" s="137">
        <f>T225</f>
        <v>0</v>
      </c>
      <c r="AR224" s="131" t="s">
        <v>175</v>
      </c>
      <c r="AT224" s="138" t="s">
        <v>72</v>
      </c>
      <c r="AU224" s="138" t="s">
        <v>81</v>
      </c>
      <c r="AY224" s="131" t="s">
        <v>152</v>
      </c>
      <c r="BK224" s="139">
        <f>BK225</f>
        <v>0</v>
      </c>
    </row>
    <row r="225" spans="1:65" s="2" customFormat="1" ht="14.4" customHeight="1">
      <c r="A225" s="30"/>
      <c r="B225" s="142"/>
      <c r="C225" s="143" t="s">
        <v>624</v>
      </c>
      <c r="D225" s="143" t="s">
        <v>154</v>
      </c>
      <c r="E225" s="144" t="s">
        <v>372</v>
      </c>
      <c r="F225" s="145" t="s">
        <v>370</v>
      </c>
      <c r="G225" s="146" t="s">
        <v>373</v>
      </c>
      <c r="H225" s="147"/>
      <c r="I225" s="148"/>
      <c r="J225" s="148">
        <f>ROUND(I225*H225,2)</f>
        <v>0</v>
      </c>
      <c r="K225" s="149"/>
      <c r="L225" s="31"/>
      <c r="M225" s="150" t="s">
        <v>1</v>
      </c>
      <c r="N225" s="151" t="s">
        <v>38</v>
      </c>
      <c r="O225" s="152">
        <v>0</v>
      </c>
      <c r="P225" s="152">
        <f>O225*H225</f>
        <v>0</v>
      </c>
      <c r="Q225" s="152">
        <v>0</v>
      </c>
      <c r="R225" s="152">
        <f>Q225*H225</f>
        <v>0</v>
      </c>
      <c r="S225" s="152">
        <v>0</v>
      </c>
      <c r="T225" s="153">
        <f>S225*H225</f>
        <v>0</v>
      </c>
      <c r="U225" s="30"/>
      <c r="V225" s="30"/>
      <c r="W225" s="30"/>
      <c r="X225" s="30"/>
      <c r="Y225" s="30"/>
      <c r="Z225" s="30"/>
      <c r="AA225" s="30"/>
      <c r="AB225" s="30"/>
      <c r="AC225" s="30"/>
      <c r="AD225" s="30"/>
      <c r="AE225" s="30"/>
      <c r="AR225" s="154" t="s">
        <v>367</v>
      </c>
      <c r="AT225" s="154" t="s">
        <v>154</v>
      </c>
      <c r="AU225" s="154" t="s">
        <v>83</v>
      </c>
      <c r="AY225" s="18" t="s">
        <v>152</v>
      </c>
      <c r="BE225" s="155">
        <f>IF(N225="základní",J225,0)</f>
        <v>0</v>
      </c>
      <c r="BF225" s="155">
        <f>IF(N225="snížená",J225,0)</f>
        <v>0</v>
      </c>
      <c r="BG225" s="155">
        <f>IF(N225="zákl. přenesená",J225,0)</f>
        <v>0</v>
      </c>
      <c r="BH225" s="155">
        <f>IF(N225="sníž. přenesená",J225,0)</f>
        <v>0</v>
      </c>
      <c r="BI225" s="155">
        <f>IF(N225="nulová",J225,0)</f>
        <v>0</v>
      </c>
      <c r="BJ225" s="18" t="s">
        <v>81</v>
      </c>
      <c r="BK225" s="155">
        <f>ROUND(I225*H225,2)</f>
        <v>0</v>
      </c>
      <c r="BL225" s="18" t="s">
        <v>367</v>
      </c>
      <c r="BM225" s="154" t="s">
        <v>1075</v>
      </c>
    </row>
    <row r="226" spans="1:65" s="12" customFormat="1" ht="22.8" customHeight="1">
      <c r="B226" s="130"/>
      <c r="D226" s="131" t="s">
        <v>72</v>
      </c>
      <c r="E226" s="140" t="s">
        <v>375</v>
      </c>
      <c r="F226" s="140" t="s">
        <v>376</v>
      </c>
      <c r="J226" s="141">
        <f>BK226</f>
        <v>0</v>
      </c>
      <c r="L226" s="130"/>
      <c r="M226" s="134"/>
      <c r="N226" s="135"/>
      <c r="O226" s="135"/>
      <c r="P226" s="136">
        <f>P227</f>
        <v>0</v>
      </c>
      <c r="Q226" s="135"/>
      <c r="R226" s="136">
        <f>R227</f>
        <v>0</v>
      </c>
      <c r="S226" s="135"/>
      <c r="T226" s="137">
        <f>T227</f>
        <v>0</v>
      </c>
      <c r="AR226" s="131" t="s">
        <v>175</v>
      </c>
      <c r="AT226" s="138" t="s">
        <v>72</v>
      </c>
      <c r="AU226" s="138" t="s">
        <v>81</v>
      </c>
      <c r="AY226" s="131" t="s">
        <v>152</v>
      </c>
      <c r="BK226" s="139">
        <f>BK227</f>
        <v>0</v>
      </c>
    </row>
    <row r="227" spans="1:65" s="2" customFormat="1" ht="14.4" customHeight="1">
      <c r="A227" s="30"/>
      <c r="B227" s="142"/>
      <c r="C227" s="143" t="s">
        <v>629</v>
      </c>
      <c r="D227" s="143" t="s">
        <v>154</v>
      </c>
      <c r="E227" s="144" t="s">
        <v>378</v>
      </c>
      <c r="F227" s="145" t="s">
        <v>376</v>
      </c>
      <c r="G227" s="146" t="s">
        <v>373</v>
      </c>
      <c r="H227" s="147"/>
      <c r="I227" s="148"/>
      <c r="J227" s="148">
        <f>ROUND(I227*H227,2)</f>
        <v>0</v>
      </c>
      <c r="K227" s="149"/>
      <c r="L227" s="31"/>
      <c r="M227" s="150" t="s">
        <v>1</v>
      </c>
      <c r="N227" s="151" t="s">
        <v>38</v>
      </c>
      <c r="O227" s="152">
        <v>0</v>
      </c>
      <c r="P227" s="152">
        <f>O227*H227</f>
        <v>0</v>
      </c>
      <c r="Q227" s="152">
        <v>0</v>
      </c>
      <c r="R227" s="152">
        <f>Q227*H227</f>
        <v>0</v>
      </c>
      <c r="S227" s="152">
        <v>0</v>
      </c>
      <c r="T227" s="153">
        <f>S227*H227</f>
        <v>0</v>
      </c>
      <c r="U227" s="30"/>
      <c r="V227" s="30"/>
      <c r="W227" s="30"/>
      <c r="X227" s="30"/>
      <c r="Y227" s="30"/>
      <c r="Z227" s="30"/>
      <c r="AA227" s="30"/>
      <c r="AB227" s="30"/>
      <c r="AC227" s="30"/>
      <c r="AD227" s="30"/>
      <c r="AE227" s="30"/>
      <c r="AR227" s="154" t="s">
        <v>367</v>
      </c>
      <c r="AT227" s="154" t="s">
        <v>154</v>
      </c>
      <c r="AU227" s="154" t="s">
        <v>83</v>
      </c>
      <c r="AY227" s="18" t="s">
        <v>152</v>
      </c>
      <c r="BE227" s="155">
        <f>IF(N227="základní",J227,0)</f>
        <v>0</v>
      </c>
      <c r="BF227" s="155">
        <f>IF(N227="snížená",J227,0)</f>
        <v>0</v>
      </c>
      <c r="BG227" s="155">
        <f>IF(N227="zákl. přenesená",J227,0)</f>
        <v>0</v>
      </c>
      <c r="BH227" s="155">
        <f>IF(N227="sníž. přenesená",J227,0)</f>
        <v>0</v>
      </c>
      <c r="BI227" s="155">
        <f>IF(N227="nulová",J227,0)</f>
        <v>0</v>
      </c>
      <c r="BJ227" s="18" t="s">
        <v>81</v>
      </c>
      <c r="BK227" s="155">
        <f>ROUND(I227*H227,2)</f>
        <v>0</v>
      </c>
      <c r="BL227" s="18" t="s">
        <v>367</v>
      </c>
      <c r="BM227" s="154" t="s">
        <v>1076</v>
      </c>
    </row>
    <row r="228" spans="1:65" s="12" customFormat="1" ht="22.8" customHeight="1">
      <c r="B228" s="130"/>
      <c r="D228" s="131" t="s">
        <v>72</v>
      </c>
      <c r="E228" s="140" t="s">
        <v>380</v>
      </c>
      <c r="F228" s="140" t="s">
        <v>381</v>
      </c>
      <c r="J228" s="141">
        <f>BK228</f>
        <v>0</v>
      </c>
      <c r="L228" s="130"/>
      <c r="M228" s="134"/>
      <c r="N228" s="135"/>
      <c r="O228" s="135"/>
      <c r="P228" s="136">
        <f>P229</f>
        <v>0</v>
      </c>
      <c r="Q228" s="135"/>
      <c r="R228" s="136">
        <f>R229</f>
        <v>0</v>
      </c>
      <c r="S228" s="135"/>
      <c r="T228" s="137">
        <f>T229</f>
        <v>0</v>
      </c>
      <c r="AR228" s="131" t="s">
        <v>175</v>
      </c>
      <c r="AT228" s="138" t="s">
        <v>72</v>
      </c>
      <c r="AU228" s="138" t="s">
        <v>81</v>
      </c>
      <c r="AY228" s="131" t="s">
        <v>152</v>
      </c>
      <c r="BK228" s="139">
        <f>BK229</f>
        <v>0</v>
      </c>
    </row>
    <row r="229" spans="1:65" s="2" customFormat="1" ht="14.4" customHeight="1">
      <c r="A229" s="30"/>
      <c r="B229" s="142"/>
      <c r="C229" s="143" t="s">
        <v>637</v>
      </c>
      <c r="D229" s="143" t="s">
        <v>154</v>
      </c>
      <c r="E229" s="144" t="s">
        <v>383</v>
      </c>
      <c r="F229" s="145" t="s">
        <v>384</v>
      </c>
      <c r="G229" s="146" t="s">
        <v>373</v>
      </c>
      <c r="H229" s="147"/>
      <c r="I229" s="148"/>
      <c r="J229" s="148">
        <f>ROUND(I229*H229,2)</f>
        <v>0</v>
      </c>
      <c r="K229" s="149"/>
      <c r="L229" s="31"/>
      <c r="M229" s="184" t="s">
        <v>1</v>
      </c>
      <c r="N229" s="185" t="s">
        <v>38</v>
      </c>
      <c r="O229" s="186">
        <v>0</v>
      </c>
      <c r="P229" s="186">
        <f>O229*H229</f>
        <v>0</v>
      </c>
      <c r="Q229" s="186">
        <v>0</v>
      </c>
      <c r="R229" s="186">
        <f>Q229*H229</f>
        <v>0</v>
      </c>
      <c r="S229" s="186">
        <v>0</v>
      </c>
      <c r="T229" s="187">
        <f>S229*H229</f>
        <v>0</v>
      </c>
      <c r="U229" s="30"/>
      <c r="V229" s="30"/>
      <c r="W229" s="30"/>
      <c r="X229" s="30"/>
      <c r="Y229" s="30"/>
      <c r="Z229" s="30"/>
      <c r="AA229" s="30"/>
      <c r="AB229" s="30"/>
      <c r="AC229" s="30"/>
      <c r="AD229" s="30"/>
      <c r="AE229" s="30"/>
      <c r="AR229" s="154" t="s">
        <v>367</v>
      </c>
      <c r="AT229" s="154" t="s">
        <v>154</v>
      </c>
      <c r="AU229" s="154" t="s">
        <v>83</v>
      </c>
      <c r="AY229" s="18" t="s">
        <v>152</v>
      </c>
      <c r="BE229" s="155">
        <f>IF(N229="základní",J229,0)</f>
        <v>0</v>
      </c>
      <c r="BF229" s="155">
        <f>IF(N229="snížená",J229,0)</f>
        <v>0</v>
      </c>
      <c r="BG229" s="155">
        <f>IF(N229="zákl. přenesená",J229,0)</f>
        <v>0</v>
      </c>
      <c r="BH229" s="155">
        <f>IF(N229="sníž. přenesená",J229,0)</f>
        <v>0</v>
      </c>
      <c r="BI229" s="155">
        <f>IF(N229="nulová",J229,0)</f>
        <v>0</v>
      </c>
      <c r="BJ229" s="18" t="s">
        <v>81</v>
      </c>
      <c r="BK229" s="155">
        <f>ROUND(I229*H229,2)</f>
        <v>0</v>
      </c>
      <c r="BL229" s="18" t="s">
        <v>367</v>
      </c>
      <c r="BM229" s="154" t="s">
        <v>1077</v>
      </c>
    </row>
    <row r="230" spans="1:65" s="2" customFormat="1" ht="6.9" customHeight="1">
      <c r="A230" s="30"/>
      <c r="B230" s="45"/>
      <c r="C230" s="46"/>
      <c r="D230" s="46"/>
      <c r="E230" s="46"/>
      <c r="F230" s="46"/>
      <c r="G230" s="46"/>
      <c r="H230" s="46"/>
      <c r="I230" s="46"/>
      <c r="J230" s="46"/>
      <c r="K230" s="46"/>
      <c r="L230" s="31"/>
      <c r="M230" s="30"/>
      <c r="O230" s="30"/>
      <c r="P230" s="30"/>
      <c r="Q230" s="30"/>
      <c r="R230" s="30"/>
      <c r="S230" s="30"/>
      <c r="T230" s="30"/>
      <c r="U230" s="30"/>
      <c r="V230" s="30"/>
      <c r="W230" s="30"/>
      <c r="X230" s="30"/>
      <c r="Y230" s="30"/>
      <c r="Z230" s="30"/>
      <c r="AA230" s="30"/>
      <c r="AB230" s="30"/>
      <c r="AC230" s="30"/>
      <c r="AD230" s="30"/>
      <c r="AE230" s="30"/>
    </row>
  </sheetData>
  <autoFilter ref="C129:K229"/>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1:BM136"/>
  <sheetViews>
    <sheetView showGridLines="0" workbookViewId="0">
      <selection activeCell="H131" sqref="H131:H135"/>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104</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1078</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ROUND(J123,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ROUND((SUM(BE123:BE135)),  2)</f>
        <v>0</v>
      </c>
      <c r="G33" s="30"/>
      <c r="H33" s="30"/>
      <c r="I33" s="99">
        <v>0.21</v>
      </c>
      <c r="J33" s="98">
        <f>ROUND(((SUM(BE123:BE135))*I33),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ROUND((SUM(BF123:BF135)),  2)</f>
        <v>0</v>
      </c>
      <c r="G34" s="30"/>
      <c r="H34" s="30"/>
      <c r="I34" s="99">
        <v>0.15</v>
      </c>
      <c r="J34" s="98">
        <f>ROUND(((SUM(BF123:BF135))*I34),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ROUND((SUM(BG123:BG135)),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ROUND((SUM(BH123:BH135)),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ROUND((SUM(BI123:BI135)),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SO-08 - Sadové úpravy</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J123</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J124</f>
        <v>0</v>
      </c>
      <c r="L97" s="111"/>
    </row>
    <row r="98" spans="1:31" s="10" customFormat="1" ht="19.95" customHeight="1">
      <c r="B98" s="115"/>
      <c r="D98" s="116" t="s">
        <v>126</v>
      </c>
      <c r="E98" s="117"/>
      <c r="F98" s="117"/>
      <c r="G98" s="117"/>
      <c r="H98" s="117"/>
      <c r="I98" s="117"/>
      <c r="J98" s="118">
        <f>J125</f>
        <v>0</v>
      </c>
      <c r="L98" s="115"/>
    </row>
    <row r="99" spans="1:31" s="9" customFormat="1" ht="24.9" customHeight="1">
      <c r="B99" s="111"/>
      <c r="D99" s="112" t="s">
        <v>132</v>
      </c>
      <c r="E99" s="113"/>
      <c r="F99" s="113"/>
      <c r="G99" s="113"/>
      <c r="H99" s="113"/>
      <c r="I99" s="113"/>
      <c r="J99" s="114">
        <f>J127</f>
        <v>0</v>
      </c>
      <c r="L99" s="111"/>
    </row>
    <row r="100" spans="1:31" s="10" customFormat="1" ht="19.95" customHeight="1">
      <c r="B100" s="115"/>
      <c r="D100" s="116" t="s">
        <v>133</v>
      </c>
      <c r="E100" s="117"/>
      <c r="F100" s="117"/>
      <c r="G100" s="117"/>
      <c r="H100" s="117"/>
      <c r="I100" s="117"/>
      <c r="J100" s="118">
        <f>J128</f>
        <v>0</v>
      </c>
      <c r="L100" s="115"/>
    </row>
    <row r="101" spans="1:31" s="10" customFormat="1" ht="19.95" customHeight="1">
      <c r="B101" s="115"/>
      <c r="D101" s="116" t="s">
        <v>134</v>
      </c>
      <c r="E101" s="117"/>
      <c r="F101" s="117"/>
      <c r="G101" s="117"/>
      <c r="H101" s="117"/>
      <c r="I101" s="117"/>
      <c r="J101" s="118">
        <f>J130</f>
        <v>0</v>
      </c>
      <c r="L101" s="115"/>
    </row>
    <row r="102" spans="1:31" s="10" customFormat="1" ht="19.95" customHeight="1">
      <c r="B102" s="115"/>
      <c r="D102" s="116" t="s">
        <v>135</v>
      </c>
      <c r="E102" s="117"/>
      <c r="F102" s="117"/>
      <c r="G102" s="117"/>
      <c r="H102" s="117"/>
      <c r="I102" s="117"/>
      <c r="J102" s="118">
        <f>J132</f>
        <v>0</v>
      </c>
      <c r="L102" s="115"/>
    </row>
    <row r="103" spans="1:31" s="10" customFormat="1" ht="19.95" customHeight="1">
      <c r="B103" s="115"/>
      <c r="D103" s="116" t="s">
        <v>136</v>
      </c>
      <c r="E103" s="117"/>
      <c r="F103" s="117"/>
      <c r="G103" s="117"/>
      <c r="H103" s="117"/>
      <c r="I103" s="117"/>
      <c r="J103" s="118">
        <f>J134</f>
        <v>0</v>
      </c>
      <c r="L103" s="115"/>
    </row>
    <row r="104" spans="1:31" s="2" customFormat="1" ht="21.75" customHeight="1">
      <c r="A104" s="30"/>
      <c r="B104" s="31"/>
      <c r="C104" s="30"/>
      <c r="D104" s="30"/>
      <c r="E104" s="30"/>
      <c r="F104" s="30"/>
      <c r="G104" s="30"/>
      <c r="H104" s="30"/>
      <c r="I104" s="30"/>
      <c r="J104" s="30"/>
      <c r="K104" s="30"/>
      <c r="L104" s="40"/>
      <c r="S104" s="30"/>
      <c r="T104" s="30"/>
      <c r="U104" s="30"/>
      <c r="V104" s="30"/>
      <c r="W104" s="30"/>
      <c r="X104" s="30"/>
      <c r="Y104" s="30"/>
      <c r="Z104" s="30"/>
      <c r="AA104" s="30"/>
      <c r="AB104" s="30"/>
      <c r="AC104" s="30"/>
      <c r="AD104" s="30"/>
      <c r="AE104" s="30"/>
    </row>
    <row r="105" spans="1:31" s="2" customFormat="1" ht="6.9" customHeight="1">
      <c r="A105" s="30"/>
      <c r="B105" s="45"/>
      <c r="C105" s="46"/>
      <c r="D105" s="46"/>
      <c r="E105" s="46"/>
      <c r="F105" s="46"/>
      <c r="G105" s="46"/>
      <c r="H105" s="46"/>
      <c r="I105" s="46"/>
      <c r="J105" s="46"/>
      <c r="K105" s="46"/>
      <c r="L105" s="40"/>
      <c r="S105" s="30"/>
      <c r="T105" s="30"/>
      <c r="U105" s="30"/>
      <c r="V105" s="30"/>
      <c r="W105" s="30"/>
      <c r="X105" s="30"/>
      <c r="Y105" s="30"/>
      <c r="Z105" s="30"/>
      <c r="AA105" s="30"/>
      <c r="AB105" s="30"/>
      <c r="AC105" s="30"/>
      <c r="AD105" s="30"/>
      <c r="AE105" s="30"/>
    </row>
    <row r="109" spans="1:31" s="2" customFormat="1" ht="6.9" customHeight="1">
      <c r="A109" s="30"/>
      <c r="B109" s="47"/>
      <c r="C109" s="48"/>
      <c r="D109" s="48"/>
      <c r="E109" s="48"/>
      <c r="F109" s="48"/>
      <c r="G109" s="48"/>
      <c r="H109" s="48"/>
      <c r="I109" s="48"/>
      <c r="J109" s="48"/>
      <c r="K109" s="48"/>
      <c r="L109" s="40"/>
      <c r="S109" s="30"/>
      <c r="T109" s="30"/>
      <c r="U109" s="30"/>
      <c r="V109" s="30"/>
      <c r="W109" s="30"/>
      <c r="X109" s="30"/>
      <c r="Y109" s="30"/>
      <c r="Z109" s="30"/>
      <c r="AA109" s="30"/>
      <c r="AB109" s="30"/>
      <c r="AC109" s="30"/>
      <c r="AD109" s="30"/>
      <c r="AE109" s="30"/>
    </row>
    <row r="110" spans="1:31" s="2" customFormat="1" ht="24.9" customHeight="1">
      <c r="A110" s="30"/>
      <c r="B110" s="31"/>
      <c r="C110" s="22" t="s">
        <v>137</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6.9" customHeight="1">
      <c r="A111" s="30"/>
      <c r="B111" s="31"/>
      <c r="C111" s="30"/>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7" t="s">
        <v>14</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545" t="str">
        <f>E7</f>
        <v>III. etapa revitalizace Letního cvičiště Louny</v>
      </c>
      <c r="F113" s="546"/>
      <c r="G113" s="546"/>
      <c r="H113" s="546"/>
      <c r="I113" s="30"/>
      <c r="J113" s="30"/>
      <c r="K113" s="30"/>
      <c r="L113" s="40"/>
      <c r="S113" s="30"/>
      <c r="T113" s="30"/>
      <c r="U113" s="30"/>
      <c r="V113" s="30"/>
      <c r="W113" s="30"/>
      <c r="X113" s="30"/>
      <c r="Y113" s="30"/>
      <c r="Z113" s="30"/>
      <c r="AA113" s="30"/>
      <c r="AB113" s="30"/>
      <c r="AC113" s="30"/>
      <c r="AD113" s="30"/>
      <c r="AE113" s="30"/>
    </row>
    <row r="114" spans="1:65" s="2" customFormat="1" ht="12" customHeight="1">
      <c r="A114" s="30"/>
      <c r="B114" s="31"/>
      <c r="C114" s="27" t="s">
        <v>118</v>
      </c>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6.5" customHeight="1">
      <c r="A115" s="30"/>
      <c r="B115" s="31"/>
      <c r="C115" s="30"/>
      <c r="D115" s="30"/>
      <c r="E115" s="537" t="str">
        <f>E9</f>
        <v>SO-08 - Sadové úpravy</v>
      </c>
      <c r="F115" s="544"/>
      <c r="G115" s="544"/>
      <c r="H115" s="544"/>
      <c r="I115" s="30"/>
      <c r="J115" s="30"/>
      <c r="K115" s="30"/>
      <c r="L115" s="40"/>
      <c r="S115" s="30"/>
      <c r="T115" s="30"/>
      <c r="U115" s="30"/>
      <c r="V115" s="30"/>
      <c r="W115" s="30"/>
      <c r="X115" s="30"/>
      <c r="Y115" s="30"/>
      <c r="Z115" s="30"/>
      <c r="AA115" s="30"/>
      <c r="AB115" s="30"/>
      <c r="AC115" s="30"/>
      <c r="AD115" s="30"/>
      <c r="AE115" s="30"/>
    </row>
    <row r="116" spans="1:65"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2" customHeight="1">
      <c r="A117" s="30"/>
      <c r="B117" s="31"/>
      <c r="C117" s="27" t="s">
        <v>18</v>
      </c>
      <c r="D117" s="30"/>
      <c r="E117" s="30"/>
      <c r="F117" s="25" t="str">
        <f>F12</f>
        <v>Louny</v>
      </c>
      <c r="G117" s="30"/>
      <c r="H117" s="30"/>
      <c r="I117" s="27" t="s">
        <v>20</v>
      </c>
      <c r="J117" s="53">
        <f>IF(J12="","",J12)</f>
        <v>44179</v>
      </c>
      <c r="K117" s="30"/>
      <c r="L117" s="40"/>
      <c r="S117" s="30"/>
      <c r="T117" s="30"/>
      <c r="U117" s="30"/>
      <c r="V117" s="30"/>
      <c r="W117" s="30"/>
      <c r="X117" s="30"/>
      <c r="Y117" s="30"/>
      <c r="Z117" s="30"/>
      <c r="AA117" s="30"/>
      <c r="AB117" s="30"/>
      <c r="AC117" s="30"/>
      <c r="AD117" s="30"/>
      <c r="AE117" s="30"/>
    </row>
    <row r="118" spans="1:65" s="2" customFormat="1" ht="6.9" customHeight="1">
      <c r="A118" s="30"/>
      <c r="B118" s="31"/>
      <c r="C118" s="30"/>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65" s="2" customFormat="1" ht="25.65" customHeight="1">
      <c r="A119" s="30"/>
      <c r="B119" s="31"/>
      <c r="C119" s="27" t="s">
        <v>21</v>
      </c>
      <c r="D119" s="30"/>
      <c r="E119" s="30"/>
      <c r="F119" s="25" t="str">
        <f>E15</f>
        <v>Město Louny</v>
      </c>
      <c r="G119" s="30"/>
      <c r="H119" s="30"/>
      <c r="I119" s="27" t="s">
        <v>27</v>
      </c>
      <c r="J119" s="28" t="str">
        <f>E21</f>
        <v>Sportovní projekty s.r.o.</v>
      </c>
      <c r="K119" s="30"/>
      <c r="L119" s="40"/>
      <c r="S119" s="30"/>
      <c r="T119" s="30"/>
      <c r="U119" s="30"/>
      <c r="V119" s="30"/>
      <c r="W119" s="30"/>
      <c r="X119" s="30"/>
      <c r="Y119" s="30"/>
      <c r="Z119" s="30"/>
      <c r="AA119" s="30"/>
      <c r="AB119" s="30"/>
      <c r="AC119" s="30"/>
      <c r="AD119" s="30"/>
      <c r="AE119" s="30"/>
    </row>
    <row r="120" spans="1:65" s="2" customFormat="1" ht="15.15" customHeight="1">
      <c r="A120" s="30"/>
      <c r="B120" s="31"/>
      <c r="C120" s="27" t="s">
        <v>25</v>
      </c>
      <c r="D120" s="30"/>
      <c r="E120" s="30"/>
      <c r="F120" s="25" t="str">
        <f>IF(E18="","",E18)</f>
        <v xml:space="preserve"> </v>
      </c>
      <c r="G120" s="30"/>
      <c r="H120" s="30"/>
      <c r="I120" s="27" t="s">
        <v>30</v>
      </c>
      <c r="J120" s="28" t="str">
        <f>E24</f>
        <v>F.Pecka</v>
      </c>
      <c r="K120" s="30"/>
      <c r="L120" s="40"/>
      <c r="S120" s="30"/>
      <c r="T120" s="30"/>
      <c r="U120" s="30"/>
      <c r="V120" s="30"/>
      <c r="W120" s="30"/>
      <c r="X120" s="30"/>
      <c r="Y120" s="30"/>
      <c r="Z120" s="30"/>
      <c r="AA120" s="30"/>
      <c r="AB120" s="30"/>
      <c r="AC120" s="30"/>
      <c r="AD120" s="30"/>
      <c r="AE120" s="30"/>
    </row>
    <row r="121" spans="1:65" s="2" customFormat="1" ht="10.35"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5" s="11" customFormat="1" ht="29.25" customHeight="1">
      <c r="A122" s="119"/>
      <c r="B122" s="120"/>
      <c r="C122" s="121" t="s">
        <v>138</v>
      </c>
      <c r="D122" s="122" t="s">
        <v>58</v>
      </c>
      <c r="E122" s="122" t="s">
        <v>54</v>
      </c>
      <c r="F122" s="122" t="s">
        <v>55</v>
      </c>
      <c r="G122" s="122" t="s">
        <v>139</v>
      </c>
      <c r="H122" s="122" t="s">
        <v>140</v>
      </c>
      <c r="I122" s="122" t="s">
        <v>141</v>
      </c>
      <c r="J122" s="123" t="s">
        <v>122</v>
      </c>
      <c r="K122" s="124" t="s">
        <v>142</v>
      </c>
      <c r="L122" s="125"/>
      <c r="M122" s="60" t="s">
        <v>1</v>
      </c>
      <c r="N122" s="61" t="s">
        <v>37</v>
      </c>
      <c r="O122" s="61" t="s">
        <v>143</v>
      </c>
      <c r="P122" s="61" t="s">
        <v>144</v>
      </c>
      <c r="Q122" s="61" t="s">
        <v>145</v>
      </c>
      <c r="R122" s="61" t="s">
        <v>146</v>
      </c>
      <c r="S122" s="61" t="s">
        <v>147</v>
      </c>
      <c r="T122" s="62" t="s">
        <v>148</v>
      </c>
      <c r="U122" s="119"/>
      <c r="V122" s="119"/>
      <c r="W122" s="119"/>
      <c r="X122" s="119"/>
      <c r="Y122" s="119"/>
      <c r="Z122" s="119"/>
      <c r="AA122" s="119"/>
      <c r="AB122" s="119"/>
      <c r="AC122" s="119"/>
      <c r="AD122" s="119"/>
      <c r="AE122" s="119"/>
    </row>
    <row r="123" spans="1:65" s="2" customFormat="1" ht="22.8" customHeight="1">
      <c r="A123" s="30"/>
      <c r="B123" s="31"/>
      <c r="C123" s="67" t="s">
        <v>149</v>
      </c>
      <c r="D123" s="30"/>
      <c r="E123" s="30"/>
      <c r="F123" s="30"/>
      <c r="G123" s="30"/>
      <c r="H123" s="30"/>
      <c r="I123" s="30"/>
      <c r="J123" s="126">
        <f>BK123</f>
        <v>0</v>
      </c>
      <c r="K123" s="30"/>
      <c r="L123" s="31"/>
      <c r="M123" s="63"/>
      <c r="N123" s="54"/>
      <c r="O123" s="64"/>
      <c r="P123" s="127">
        <f>P124+P127</f>
        <v>0</v>
      </c>
      <c r="Q123" s="64"/>
      <c r="R123" s="127">
        <f>R124+R127</f>
        <v>0</v>
      </c>
      <c r="S123" s="64"/>
      <c r="T123" s="128">
        <f>T124+T127</f>
        <v>0</v>
      </c>
      <c r="U123" s="30"/>
      <c r="V123" s="30"/>
      <c r="W123" s="30"/>
      <c r="X123" s="30"/>
      <c r="Y123" s="30"/>
      <c r="Z123" s="30"/>
      <c r="AA123" s="30"/>
      <c r="AB123" s="30"/>
      <c r="AC123" s="30"/>
      <c r="AD123" s="30"/>
      <c r="AE123" s="30"/>
      <c r="AT123" s="18" t="s">
        <v>72</v>
      </c>
      <c r="AU123" s="18" t="s">
        <v>124</v>
      </c>
      <c r="BK123" s="129">
        <f>BK124+BK127</f>
        <v>0</v>
      </c>
    </row>
    <row r="124" spans="1:65" s="12" customFormat="1" ht="25.95" customHeight="1">
      <c r="B124" s="130"/>
      <c r="D124" s="131" t="s">
        <v>72</v>
      </c>
      <c r="E124" s="132" t="s">
        <v>150</v>
      </c>
      <c r="F124" s="132" t="s">
        <v>151</v>
      </c>
      <c r="J124" s="133">
        <f>BK124</f>
        <v>0</v>
      </c>
      <c r="L124" s="130"/>
      <c r="M124" s="134"/>
      <c r="N124" s="135"/>
      <c r="O124" s="135"/>
      <c r="P124" s="136">
        <f>P125</f>
        <v>0</v>
      </c>
      <c r="Q124" s="135"/>
      <c r="R124" s="136">
        <f>R125</f>
        <v>0</v>
      </c>
      <c r="S124" s="135"/>
      <c r="T124" s="137">
        <f>T125</f>
        <v>0</v>
      </c>
      <c r="AR124" s="131" t="s">
        <v>81</v>
      </c>
      <c r="AT124" s="138" t="s">
        <v>72</v>
      </c>
      <c r="AU124" s="138" t="s">
        <v>73</v>
      </c>
      <c r="AY124" s="131" t="s">
        <v>152</v>
      </c>
      <c r="BK124" s="139">
        <f>BK125</f>
        <v>0</v>
      </c>
    </row>
    <row r="125" spans="1:65" s="12" customFormat="1" ht="22.8" customHeight="1">
      <c r="B125" s="130"/>
      <c r="D125" s="131" t="s">
        <v>72</v>
      </c>
      <c r="E125" s="140" t="s">
        <v>81</v>
      </c>
      <c r="F125" s="140" t="s">
        <v>153</v>
      </c>
      <c r="J125" s="141">
        <f>BK125</f>
        <v>0</v>
      </c>
      <c r="L125" s="130"/>
      <c r="M125" s="134"/>
      <c r="N125" s="135"/>
      <c r="O125" s="135"/>
      <c r="P125" s="136">
        <f>P126</f>
        <v>0</v>
      </c>
      <c r="Q125" s="135"/>
      <c r="R125" s="136">
        <f>R126</f>
        <v>0</v>
      </c>
      <c r="S125" s="135"/>
      <c r="T125" s="137">
        <f>T126</f>
        <v>0</v>
      </c>
      <c r="AR125" s="131" t="s">
        <v>81</v>
      </c>
      <c r="AT125" s="138" t="s">
        <v>72</v>
      </c>
      <c r="AU125" s="138" t="s">
        <v>81</v>
      </c>
      <c r="AY125" s="131" t="s">
        <v>152</v>
      </c>
      <c r="BK125" s="139">
        <f>BK126</f>
        <v>0</v>
      </c>
    </row>
    <row r="126" spans="1:65" s="2" customFormat="1" ht="14.4" customHeight="1">
      <c r="A126" s="30"/>
      <c r="B126" s="142"/>
      <c r="C126" s="143" t="s">
        <v>81</v>
      </c>
      <c r="D126" s="143" t="s">
        <v>154</v>
      </c>
      <c r="E126" s="144" t="s">
        <v>1079</v>
      </c>
      <c r="F126" s="145" t="s">
        <v>1080</v>
      </c>
      <c r="G126" s="146" t="s">
        <v>297</v>
      </c>
      <c r="H126" s="147">
        <v>1</v>
      </c>
      <c r="I126" s="148"/>
      <c r="J126" s="148">
        <f>ROUND(I126*H126,2)</f>
        <v>0</v>
      </c>
      <c r="K126" s="149"/>
      <c r="L126" s="31"/>
      <c r="M126" s="150" t="s">
        <v>1</v>
      </c>
      <c r="N126" s="151" t="s">
        <v>38</v>
      </c>
      <c r="O126" s="152">
        <v>0</v>
      </c>
      <c r="P126" s="152">
        <f>O126*H126</f>
        <v>0</v>
      </c>
      <c r="Q126" s="152">
        <v>0</v>
      </c>
      <c r="R126" s="152">
        <f>Q126*H126</f>
        <v>0</v>
      </c>
      <c r="S126" s="152">
        <v>0</v>
      </c>
      <c r="T126" s="153">
        <f>S126*H126</f>
        <v>0</v>
      </c>
      <c r="U126" s="30"/>
      <c r="V126" s="30"/>
      <c r="W126" s="30"/>
      <c r="X126" s="30"/>
      <c r="Y126" s="30"/>
      <c r="Z126" s="30"/>
      <c r="AA126" s="30"/>
      <c r="AB126" s="30"/>
      <c r="AC126" s="30"/>
      <c r="AD126" s="30"/>
      <c r="AE126" s="30"/>
      <c r="AR126" s="154" t="s">
        <v>158</v>
      </c>
      <c r="AT126" s="154" t="s">
        <v>154</v>
      </c>
      <c r="AU126" s="154" t="s">
        <v>83</v>
      </c>
      <c r="AY126" s="18" t="s">
        <v>152</v>
      </c>
      <c r="BE126" s="155">
        <f>IF(N126="základní",J126,0)</f>
        <v>0</v>
      </c>
      <c r="BF126" s="155">
        <f>IF(N126="snížená",J126,0)</f>
        <v>0</v>
      </c>
      <c r="BG126" s="155">
        <f>IF(N126="zákl. přenesená",J126,0)</f>
        <v>0</v>
      </c>
      <c r="BH126" s="155">
        <f>IF(N126="sníž. přenesená",J126,0)</f>
        <v>0</v>
      </c>
      <c r="BI126" s="155">
        <f>IF(N126="nulová",J126,0)</f>
        <v>0</v>
      </c>
      <c r="BJ126" s="18" t="s">
        <v>81</v>
      </c>
      <c r="BK126" s="155">
        <f>ROUND(I126*H126,2)</f>
        <v>0</v>
      </c>
      <c r="BL126" s="18" t="s">
        <v>158</v>
      </c>
      <c r="BM126" s="154" t="s">
        <v>1081</v>
      </c>
    </row>
    <row r="127" spans="1:65" s="12" customFormat="1" ht="25.95" customHeight="1">
      <c r="B127" s="130"/>
      <c r="D127" s="131" t="s">
        <v>72</v>
      </c>
      <c r="E127" s="132" t="s">
        <v>360</v>
      </c>
      <c r="F127" s="132" t="s">
        <v>361</v>
      </c>
      <c r="J127" s="133">
        <f>BK127</f>
        <v>0</v>
      </c>
      <c r="L127" s="130"/>
      <c r="M127" s="134"/>
      <c r="N127" s="135"/>
      <c r="O127" s="135"/>
      <c r="P127" s="136">
        <f>P128+P130+P132+P134</f>
        <v>0</v>
      </c>
      <c r="Q127" s="135"/>
      <c r="R127" s="136">
        <f>R128+R130+R132+R134</f>
        <v>0</v>
      </c>
      <c r="S127" s="135"/>
      <c r="T127" s="137">
        <f>T128+T130+T132+T134</f>
        <v>0</v>
      </c>
      <c r="AR127" s="131" t="s">
        <v>175</v>
      </c>
      <c r="AT127" s="138" t="s">
        <v>72</v>
      </c>
      <c r="AU127" s="138" t="s">
        <v>73</v>
      </c>
      <c r="AY127" s="131" t="s">
        <v>152</v>
      </c>
      <c r="BK127" s="139">
        <f>BK128+BK130+BK132+BK134</f>
        <v>0</v>
      </c>
    </row>
    <row r="128" spans="1:65" s="12" customFormat="1" ht="22.8" customHeight="1">
      <c r="B128" s="130"/>
      <c r="D128" s="131" t="s">
        <v>72</v>
      </c>
      <c r="E128" s="140" t="s">
        <v>362</v>
      </c>
      <c r="F128" s="140" t="s">
        <v>363</v>
      </c>
      <c r="J128" s="141">
        <f>BK128</f>
        <v>0</v>
      </c>
      <c r="L128" s="130"/>
      <c r="M128" s="134"/>
      <c r="N128" s="135"/>
      <c r="O128" s="135"/>
      <c r="P128" s="136">
        <f>P129</f>
        <v>0</v>
      </c>
      <c r="Q128" s="135"/>
      <c r="R128" s="136">
        <f>R129</f>
        <v>0</v>
      </c>
      <c r="S128" s="135"/>
      <c r="T128" s="137">
        <f>T129</f>
        <v>0</v>
      </c>
      <c r="AR128" s="131" t="s">
        <v>175</v>
      </c>
      <c r="AT128" s="138" t="s">
        <v>72</v>
      </c>
      <c r="AU128" s="138" t="s">
        <v>81</v>
      </c>
      <c r="AY128" s="131" t="s">
        <v>152</v>
      </c>
      <c r="BK128" s="139">
        <f>BK129</f>
        <v>0</v>
      </c>
    </row>
    <row r="129" spans="1:65" s="2" customFormat="1" ht="14.4" customHeight="1">
      <c r="A129" s="30"/>
      <c r="B129" s="142"/>
      <c r="C129" s="143" t="s">
        <v>83</v>
      </c>
      <c r="D129" s="143" t="s">
        <v>154</v>
      </c>
      <c r="E129" s="144" t="s">
        <v>365</v>
      </c>
      <c r="F129" s="145" t="s">
        <v>366</v>
      </c>
      <c r="G129" s="146" t="s">
        <v>297</v>
      </c>
      <c r="H129" s="147">
        <v>1</v>
      </c>
      <c r="I129" s="148"/>
      <c r="J129" s="148">
        <f>ROUND(I129*H129,2)</f>
        <v>0</v>
      </c>
      <c r="K129" s="149"/>
      <c r="L129" s="31"/>
      <c r="M129" s="150" t="s">
        <v>1</v>
      </c>
      <c r="N129" s="151" t="s">
        <v>38</v>
      </c>
      <c r="O129" s="152">
        <v>0</v>
      </c>
      <c r="P129" s="152">
        <f>O129*H129</f>
        <v>0</v>
      </c>
      <c r="Q129" s="152">
        <v>0</v>
      </c>
      <c r="R129" s="152">
        <f>Q129*H129</f>
        <v>0</v>
      </c>
      <c r="S129" s="152">
        <v>0</v>
      </c>
      <c r="T129" s="153">
        <f>S129*H129</f>
        <v>0</v>
      </c>
      <c r="U129" s="30"/>
      <c r="V129" s="30"/>
      <c r="W129" s="30"/>
      <c r="X129" s="30"/>
      <c r="Y129" s="30"/>
      <c r="Z129" s="30"/>
      <c r="AA129" s="30"/>
      <c r="AB129" s="30"/>
      <c r="AC129" s="30"/>
      <c r="AD129" s="30"/>
      <c r="AE129" s="30"/>
      <c r="AR129" s="154" t="s">
        <v>367</v>
      </c>
      <c r="AT129" s="154" t="s">
        <v>154</v>
      </c>
      <c r="AU129" s="154" t="s">
        <v>83</v>
      </c>
      <c r="AY129" s="18" t="s">
        <v>152</v>
      </c>
      <c r="BE129" s="155">
        <f>IF(N129="základní",J129,0)</f>
        <v>0</v>
      </c>
      <c r="BF129" s="155">
        <f>IF(N129="snížená",J129,0)</f>
        <v>0</v>
      </c>
      <c r="BG129" s="155">
        <f>IF(N129="zákl. přenesená",J129,0)</f>
        <v>0</v>
      </c>
      <c r="BH129" s="155">
        <f>IF(N129="sníž. přenesená",J129,0)</f>
        <v>0</v>
      </c>
      <c r="BI129" s="155">
        <f>IF(N129="nulová",J129,0)</f>
        <v>0</v>
      </c>
      <c r="BJ129" s="18" t="s">
        <v>81</v>
      </c>
      <c r="BK129" s="155">
        <f>ROUND(I129*H129,2)</f>
        <v>0</v>
      </c>
      <c r="BL129" s="18" t="s">
        <v>367</v>
      </c>
      <c r="BM129" s="154" t="s">
        <v>1082</v>
      </c>
    </row>
    <row r="130" spans="1:65" s="12" customFormat="1" ht="22.8" customHeight="1">
      <c r="B130" s="130"/>
      <c r="D130" s="131" t="s">
        <v>72</v>
      </c>
      <c r="E130" s="140" t="s">
        <v>369</v>
      </c>
      <c r="F130" s="140" t="s">
        <v>370</v>
      </c>
      <c r="J130" s="141">
        <f>BK130</f>
        <v>0</v>
      </c>
      <c r="L130" s="130"/>
      <c r="M130" s="134"/>
      <c r="N130" s="135"/>
      <c r="O130" s="135"/>
      <c r="P130" s="136">
        <f>P131</f>
        <v>0</v>
      </c>
      <c r="Q130" s="135"/>
      <c r="R130" s="136">
        <f>R131</f>
        <v>0</v>
      </c>
      <c r="S130" s="135"/>
      <c r="T130" s="137">
        <f>T131</f>
        <v>0</v>
      </c>
      <c r="AR130" s="131" t="s">
        <v>175</v>
      </c>
      <c r="AT130" s="138" t="s">
        <v>72</v>
      </c>
      <c r="AU130" s="138" t="s">
        <v>81</v>
      </c>
      <c r="AY130" s="131" t="s">
        <v>152</v>
      </c>
      <c r="BK130" s="139">
        <f>BK131</f>
        <v>0</v>
      </c>
    </row>
    <row r="131" spans="1:65" s="2" customFormat="1" ht="14.4" customHeight="1">
      <c r="A131" s="30"/>
      <c r="B131" s="142"/>
      <c r="C131" s="143" t="s">
        <v>166</v>
      </c>
      <c r="D131" s="143" t="s">
        <v>154</v>
      </c>
      <c r="E131" s="144" t="s">
        <v>372</v>
      </c>
      <c r="F131" s="145" t="s">
        <v>370</v>
      </c>
      <c r="G131" s="146" t="s">
        <v>373</v>
      </c>
      <c r="H131" s="147"/>
      <c r="I131" s="148"/>
      <c r="J131" s="148">
        <f>ROUND(I131*H131,2)</f>
        <v>0</v>
      </c>
      <c r="K131" s="149"/>
      <c r="L131" s="31"/>
      <c r="M131" s="150" t="s">
        <v>1</v>
      </c>
      <c r="N131" s="151" t="s">
        <v>38</v>
      </c>
      <c r="O131" s="152">
        <v>0</v>
      </c>
      <c r="P131" s="152">
        <f>O131*H131</f>
        <v>0</v>
      </c>
      <c r="Q131" s="152">
        <v>0</v>
      </c>
      <c r="R131" s="152">
        <f>Q131*H131</f>
        <v>0</v>
      </c>
      <c r="S131" s="152">
        <v>0</v>
      </c>
      <c r="T131" s="153">
        <f>S131*H131</f>
        <v>0</v>
      </c>
      <c r="U131" s="30"/>
      <c r="V131" s="30"/>
      <c r="W131" s="30"/>
      <c r="X131" s="30"/>
      <c r="Y131" s="30"/>
      <c r="Z131" s="30"/>
      <c r="AA131" s="30"/>
      <c r="AB131" s="30"/>
      <c r="AC131" s="30"/>
      <c r="AD131" s="30"/>
      <c r="AE131" s="30"/>
      <c r="AR131" s="154" t="s">
        <v>367</v>
      </c>
      <c r="AT131" s="154" t="s">
        <v>154</v>
      </c>
      <c r="AU131" s="154" t="s">
        <v>83</v>
      </c>
      <c r="AY131" s="18" t="s">
        <v>152</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367</v>
      </c>
      <c r="BM131" s="154" t="s">
        <v>1083</v>
      </c>
    </row>
    <row r="132" spans="1:65" s="12" customFormat="1" ht="22.8" customHeight="1">
      <c r="B132" s="130"/>
      <c r="D132" s="131" t="s">
        <v>72</v>
      </c>
      <c r="E132" s="140" t="s">
        <v>375</v>
      </c>
      <c r="F132" s="140" t="s">
        <v>376</v>
      </c>
      <c r="J132" s="141">
        <f>BK132</f>
        <v>0</v>
      </c>
      <c r="L132" s="130"/>
      <c r="M132" s="134"/>
      <c r="N132" s="135"/>
      <c r="O132" s="135"/>
      <c r="P132" s="136">
        <f>P133</f>
        <v>0</v>
      </c>
      <c r="Q132" s="135"/>
      <c r="R132" s="136">
        <f>R133</f>
        <v>0</v>
      </c>
      <c r="S132" s="135"/>
      <c r="T132" s="137">
        <f>T133</f>
        <v>0</v>
      </c>
      <c r="AR132" s="131" t="s">
        <v>175</v>
      </c>
      <c r="AT132" s="138" t="s">
        <v>72</v>
      </c>
      <c r="AU132" s="138" t="s">
        <v>81</v>
      </c>
      <c r="AY132" s="131" t="s">
        <v>152</v>
      </c>
      <c r="BK132" s="139">
        <f>BK133</f>
        <v>0</v>
      </c>
    </row>
    <row r="133" spans="1:65" s="2" customFormat="1" ht="14.4" customHeight="1">
      <c r="A133" s="30"/>
      <c r="B133" s="142"/>
      <c r="C133" s="143" t="s">
        <v>158</v>
      </c>
      <c r="D133" s="143" t="s">
        <v>154</v>
      </c>
      <c r="E133" s="144" t="s">
        <v>378</v>
      </c>
      <c r="F133" s="145" t="s">
        <v>376</v>
      </c>
      <c r="G133" s="146" t="s">
        <v>373</v>
      </c>
      <c r="H133" s="147"/>
      <c r="I133" s="148"/>
      <c r="J133" s="148">
        <f>ROUND(I133*H133,2)</f>
        <v>0</v>
      </c>
      <c r="K133" s="149"/>
      <c r="L133" s="31"/>
      <c r="M133" s="150" t="s">
        <v>1</v>
      </c>
      <c r="N133" s="151" t="s">
        <v>38</v>
      </c>
      <c r="O133" s="152">
        <v>0</v>
      </c>
      <c r="P133" s="152">
        <f>O133*H133</f>
        <v>0</v>
      </c>
      <c r="Q133" s="152">
        <v>0</v>
      </c>
      <c r="R133" s="152">
        <f>Q133*H133</f>
        <v>0</v>
      </c>
      <c r="S133" s="152">
        <v>0</v>
      </c>
      <c r="T133" s="153">
        <f>S133*H133</f>
        <v>0</v>
      </c>
      <c r="U133" s="30"/>
      <c r="V133" s="30"/>
      <c r="W133" s="30"/>
      <c r="X133" s="30"/>
      <c r="Y133" s="30"/>
      <c r="Z133" s="30"/>
      <c r="AA133" s="30"/>
      <c r="AB133" s="30"/>
      <c r="AC133" s="30"/>
      <c r="AD133" s="30"/>
      <c r="AE133" s="30"/>
      <c r="AR133" s="154" t="s">
        <v>367</v>
      </c>
      <c r="AT133" s="154" t="s">
        <v>154</v>
      </c>
      <c r="AU133" s="154" t="s">
        <v>83</v>
      </c>
      <c r="AY133" s="18" t="s">
        <v>152</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367</v>
      </c>
      <c r="BM133" s="154" t="s">
        <v>1084</v>
      </c>
    </row>
    <row r="134" spans="1:65" s="12" customFormat="1" ht="22.8" customHeight="1">
      <c r="B134" s="130"/>
      <c r="D134" s="131" t="s">
        <v>72</v>
      </c>
      <c r="E134" s="140" t="s">
        <v>380</v>
      </c>
      <c r="F134" s="140" t="s">
        <v>381</v>
      </c>
      <c r="J134" s="141">
        <f>BK134</f>
        <v>0</v>
      </c>
      <c r="L134" s="130"/>
      <c r="M134" s="134"/>
      <c r="N134" s="135"/>
      <c r="O134" s="135"/>
      <c r="P134" s="136">
        <f>P135</f>
        <v>0</v>
      </c>
      <c r="Q134" s="135"/>
      <c r="R134" s="136">
        <f>R135</f>
        <v>0</v>
      </c>
      <c r="S134" s="135"/>
      <c r="T134" s="137">
        <f>T135</f>
        <v>0</v>
      </c>
      <c r="AR134" s="131" t="s">
        <v>175</v>
      </c>
      <c r="AT134" s="138" t="s">
        <v>72</v>
      </c>
      <c r="AU134" s="138" t="s">
        <v>81</v>
      </c>
      <c r="AY134" s="131" t="s">
        <v>152</v>
      </c>
      <c r="BK134" s="139">
        <f>BK135</f>
        <v>0</v>
      </c>
    </row>
    <row r="135" spans="1:65" s="2" customFormat="1" ht="14.4" customHeight="1">
      <c r="A135" s="30"/>
      <c r="B135" s="142"/>
      <c r="C135" s="143" t="s">
        <v>175</v>
      </c>
      <c r="D135" s="143" t="s">
        <v>154</v>
      </c>
      <c r="E135" s="144" t="s">
        <v>383</v>
      </c>
      <c r="F135" s="145" t="s">
        <v>384</v>
      </c>
      <c r="G135" s="146" t="s">
        <v>373</v>
      </c>
      <c r="H135" s="147"/>
      <c r="I135" s="148"/>
      <c r="J135" s="148">
        <f>ROUND(I135*H135,2)</f>
        <v>0</v>
      </c>
      <c r="K135" s="149"/>
      <c r="L135" s="31"/>
      <c r="M135" s="184" t="s">
        <v>1</v>
      </c>
      <c r="N135" s="185" t="s">
        <v>38</v>
      </c>
      <c r="O135" s="186">
        <v>0</v>
      </c>
      <c r="P135" s="186">
        <f>O135*H135</f>
        <v>0</v>
      </c>
      <c r="Q135" s="186">
        <v>0</v>
      </c>
      <c r="R135" s="186">
        <f>Q135*H135</f>
        <v>0</v>
      </c>
      <c r="S135" s="186">
        <v>0</v>
      </c>
      <c r="T135" s="187">
        <f>S135*H135</f>
        <v>0</v>
      </c>
      <c r="U135" s="30"/>
      <c r="V135" s="30"/>
      <c r="W135" s="30"/>
      <c r="X135" s="30"/>
      <c r="Y135" s="30"/>
      <c r="Z135" s="30"/>
      <c r="AA135" s="30"/>
      <c r="AB135" s="30"/>
      <c r="AC135" s="30"/>
      <c r="AD135" s="30"/>
      <c r="AE135" s="30"/>
      <c r="AR135" s="154" t="s">
        <v>367</v>
      </c>
      <c r="AT135" s="154" t="s">
        <v>154</v>
      </c>
      <c r="AU135" s="154" t="s">
        <v>83</v>
      </c>
      <c r="AY135" s="18" t="s">
        <v>152</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367</v>
      </c>
      <c r="BM135" s="154" t="s">
        <v>1085</v>
      </c>
    </row>
    <row r="136" spans="1:65" s="2" customFormat="1" ht="6.9" customHeight="1">
      <c r="A136" s="30"/>
      <c r="B136" s="45"/>
      <c r="C136" s="46"/>
      <c r="D136" s="46"/>
      <c r="E136" s="46"/>
      <c r="F136" s="46"/>
      <c r="G136" s="46"/>
      <c r="H136" s="46"/>
      <c r="I136" s="46"/>
      <c r="J136" s="46"/>
      <c r="K136" s="46"/>
      <c r="L136" s="31"/>
      <c r="M136" s="30"/>
      <c r="O136" s="30"/>
      <c r="P136" s="30"/>
      <c r="Q136" s="30"/>
      <c r="R136" s="30"/>
      <c r="S136" s="30"/>
      <c r="T136" s="30"/>
      <c r="U136" s="30"/>
      <c r="V136" s="30"/>
      <c r="W136" s="30"/>
      <c r="X136" s="30"/>
      <c r="Y136" s="30"/>
      <c r="Z136" s="30"/>
      <c r="AA136" s="30"/>
      <c r="AB136" s="30"/>
      <c r="AC136" s="30"/>
      <c r="AD136" s="30"/>
      <c r="AE136" s="30"/>
    </row>
  </sheetData>
  <autoFilter ref="C122:K135"/>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dimension ref="A1:O85"/>
  <sheetViews>
    <sheetView zoomScaleSheetLayoutView="90" workbookViewId="0">
      <selection activeCell="F10" sqref="F10:F72"/>
    </sheetView>
  </sheetViews>
  <sheetFormatPr defaultRowHeight="13.2"/>
  <cols>
    <col min="1" max="1" width="9.140625" style="368"/>
    <col min="2" max="2" width="15.7109375" style="368" customWidth="1"/>
    <col min="3" max="3" width="81" style="369" customWidth="1"/>
    <col min="4" max="4" width="9.140625" style="370"/>
    <col min="5" max="5" width="16" style="370" customWidth="1"/>
    <col min="6" max="6" width="15.7109375" style="1" customWidth="1"/>
    <col min="7" max="7" width="19.7109375" style="1" customWidth="1"/>
    <col min="8" max="8" width="19.140625" style="1" customWidth="1"/>
    <col min="9" max="9" width="15.7109375" style="268" customWidth="1"/>
    <col min="10" max="10" width="25.28515625" style="1" customWidth="1"/>
    <col min="11" max="14" width="9.140625" style="1"/>
    <col min="15" max="15" width="26.140625" style="1" hidden="1" customWidth="1"/>
    <col min="16" max="16384" width="9.140625" style="1"/>
  </cols>
  <sheetData>
    <row r="1" spans="1:10" ht="15.6">
      <c r="A1" s="264" t="s">
        <v>26</v>
      </c>
      <c r="B1" s="265"/>
      <c r="C1" s="266"/>
      <c r="D1" s="267"/>
      <c r="E1" s="267"/>
    </row>
    <row r="2" spans="1:10" ht="10.8" thickBot="1">
      <c r="A2" s="269"/>
      <c r="B2" s="270"/>
      <c r="C2" s="271"/>
      <c r="D2" s="270"/>
      <c r="E2" s="272"/>
    </row>
    <row r="3" spans="1:10" ht="10.8" thickTop="1">
      <c r="A3" s="553" t="s">
        <v>1473</v>
      </c>
      <c r="B3" s="554"/>
      <c r="C3" s="554"/>
      <c r="D3" s="554"/>
      <c r="E3" s="555"/>
      <c r="F3" s="553" t="s">
        <v>1376</v>
      </c>
      <c r="G3" s="554"/>
      <c r="H3" s="554"/>
      <c r="I3" s="554"/>
      <c r="J3" s="555"/>
    </row>
    <row r="4" spans="1:10" ht="21.6" customHeight="1" thickBot="1">
      <c r="A4" s="556"/>
      <c r="B4" s="557"/>
      <c r="C4" s="557"/>
      <c r="D4" s="557"/>
      <c r="E4" s="558"/>
      <c r="F4" s="556"/>
      <c r="G4" s="557"/>
      <c r="H4" s="557"/>
      <c r="I4" s="557"/>
      <c r="J4" s="558"/>
    </row>
    <row r="5" spans="1:10" ht="21.6" customHeight="1" thickTop="1">
      <c r="A5" s="559" t="s">
        <v>1377</v>
      </c>
      <c r="B5" s="562" t="s">
        <v>1378</v>
      </c>
      <c r="C5" s="562" t="s">
        <v>26</v>
      </c>
      <c r="D5" s="562" t="s">
        <v>1379</v>
      </c>
      <c r="E5" s="565" t="s">
        <v>140</v>
      </c>
      <c r="F5" s="273" t="s">
        <v>1380</v>
      </c>
      <c r="G5" s="274"/>
      <c r="H5" s="275"/>
      <c r="I5" s="568" t="s">
        <v>1381</v>
      </c>
      <c r="J5" s="569"/>
    </row>
    <row r="6" spans="1:10">
      <c r="A6" s="560"/>
      <c r="B6" s="563"/>
      <c r="C6" s="563"/>
      <c r="D6" s="563"/>
      <c r="E6" s="566"/>
      <c r="F6" s="570" t="s">
        <v>1382</v>
      </c>
      <c r="G6" s="572" t="s">
        <v>1383</v>
      </c>
      <c r="H6" s="573"/>
      <c r="I6" s="547" t="s">
        <v>1384</v>
      </c>
      <c r="J6" s="549" t="s">
        <v>1385</v>
      </c>
    </row>
    <row r="7" spans="1:10" ht="15" customHeight="1" thickBot="1">
      <c r="A7" s="561"/>
      <c r="B7" s="564"/>
      <c r="C7" s="564"/>
      <c r="D7" s="564"/>
      <c r="E7" s="567"/>
      <c r="F7" s="571"/>
      <c r="G7" s="276" t="s">
        <v>1386</v>
      </c>
      <c r="H7" s="277" t="s">
        <v>1387</v>
      </c>
      <c r="I7" s="548"/>
      <c r="J7" s="550"/>
    </row>
    <row r="8" spans="1:10" ht="18.600000000000001" customHeight="1">
      <c r="A8" s="278"/>
      <c r="B8" s="279"/>
      <c r="C8" s="280" t="s">
        <v>137</v>
      </c>
      <c r="D8" s="281"/>
      <c r="E8" s="282"/>
      <c r="F8" s="283"/>
      <c r="G8" s="284"/>
      <c r="H8" s="284"/>
      <c r="I8" s="285"/>
      <c r="J8" s="286"/>
    </row>
    <row r="9" spans="1:10" ht="14.4">
      <c r="A9" s="287"/>
      <c r="B9" s="288"/>
      <c r="C9" s="289" t="s">
        <v>153</v>
      </c>
      <c r="D9" s="290"/>
      <c r="E9" s="291"/>
      <c r="F9" s="292"/>
      <c r="G9" s="293"/>
      <c r="H9" s="294"/>
      <c r="I9" s="295"/>
      <c r="J9" s="296"/>
    </row>
    <row r="10" spans="1:10" ht="27" customHeight="1">
      <c r="A10" s="297">
        <v>1</v>
      </c>
      <c r="B10" s="298" t="s">
        <v>1388</v>
      </c>
      <c r="C10" s="298" t="s">
        <v>1389</v>
      </c>
      <c r="D10" s="299" t="s">
        <v>1390</v>
      </c>
      <c r="E10" s="291">
        <v>276</v>
      </c>
      <c r="F10" s="300"/>
      <c r="G10" s="293"/>
      <c r="H10" s="294">
        <f>F10*E10</f>
        <v>0</v>
      </c>
      <c r="I10" s="295"/>
      <c r="J10" s="296"/>
    </row>
    <row r="11" spans="1:10" ht="27.6" customHeight="1">
      <c r="A11" s="297">
        <v>2</v>
      </c>
      <c r="B11" s="298" t="s">
        <v>1388</v>
      </c>
      <c r="C11" s="298" t="s">
        <v>1391</v>
      </c>
      <c r="D11" s="299" t="s">
        <v>1390</v>
      </c>
      <c r="E11" s="291">
        <v>1615.2</v>
      </c>
      <c r="F11" s="300"/>
      <c r="G11" s="293"/>
      <c r="H11" s="294">
        <f>F11*E11</f>
        <v>0</v>
      </c>
      <c r="I11" s="295"/>
      <c r="J11" s="296"/>
    </row>
    <row r="12" spans="1:10" ht="27" customHeight="1">
      <c r="A12" s="297">
        <v>3</v>
      </c>
      <c r="B12" s="298" t="s">
        <v>1392</v>
      </c>
      <c r="C12" s="298" t="s">
        <v>1393</v>
      </c>
      <c r="D12" s="299" t="s">
        <v>1390</v>
      </c>
      <c r="E12" s="291">
        <v>276</v>
      </c>
      <c r="F12" s="292"/>
      <c r="G12" s="293"/>
      <c r="H12" s="294">
        <f>F12*E12</f>
        <v>0</v>
      </c>
      <c r="I12" s="295"/>
      <c r="J12" s="296"/>
    </row>
    <row r="13" spans="1:10" ht="28.8" customHeight="1">
      <c r="A13" s="297">
        <v>4</v>
      </c>
      <c r="B13" s="298" t="s">
        <v>1392</v>
      </c>
      <c r="C13" s="298" t="s">
        <v>1393</v>
      </c>
      <c r="D13" s="299" t="s">
        <v>1390</v>
      </c>
      <c r="E13" s="291">
        <v>1615.2</v>
      </c>
      <c r="F13" s="292"/>
      <c r="G13" s="293"/>
      <c r="H13" s="294">
        <f>F13*E13</f>
        <v>0</v>
      </c>
      <c r="I13" s="295"/>
      <c r="J13" s="296"/>
    </row>
    <row r="14" spans="1:10" ht="30.6" customHeight="1">
      <c r="A14" s="287"/>
      <c r="B14" s="288"/>
      <c r="C14" s="289" t="s">
        <v>1394</v>
      </c>
      <c r="D14" s="290"/>
      <c r="E14" s="291"/>
      <c r="F14" s="292"/>
      <c r="G14" s="293"/>
      <c r="H14" s="294"/>
      <c r="I14" s="295"/>
      <c r="J14" s="296"/>
    </row>
    <row r="15" spans="1:10" ht="22.2" customHeight="1">
      <c r="A15" s="297">
        <v>5</v>
      </c>
      <c r="B15" s="298" t="s">
        <v>1395</v>
      </c>
      <c r="C15" s="298" t="s">
        <v>1396</v>
      </c>
      <c r="D15" s="299" t="s">
        <v>289</v>
      </c>
      <c r="E15" s="291">
        <v>5</v>
      </c>
      <c r="F15" s="292"/>
      <c r="G15" s="293"/>
      <c r="H15" s="294">
        <f t="shared" ref="H15:H20" si="0">F15*E15</f>
        <v>0</v>
      </c>
      <c r="I15" s="295"/>
      <c r="J15" s="296"/>
    </row>
    <row r="16" spans="1:10" ht="30" customHeight="1">
      <c r="A16" s="297">
        <v>6</v>
      </c>
      <c r="B16" s="298" t="s">
        <v>1397</v>
      </c>
      <c r="C16" s="298" t="s">
        <v>1398</v>
      </c>
      <c r="D16" s="299" t="s">
        <v>289</v>
      </c>
      <c r="E16" s="291">
        <v>5</v>
      </c>
      <c r="F16" s="292"/>
      <c r="G16" s="293"/>
      <c r="H16" s="294">
        <f t="shared" si="0"/>
        <v>0</v>
      </c>
      <c r="I16" s="295"/>
      <c r="J16" s="296"/>
    </row>
    <row r="17" spans="1:10" ht="18.600000000000001" customHeight="1">
      <c r="A17" s="297">
        <v>7</v>
      </c>
      <c r="B17" s="298" t="s">
        <v>1399</v>
      </c>
      <c r="C17" s="298" t="s">
        <v>1400</v>
      </c>
      <c r="D17" s="299" t="s">
        <v>289</v>
      </c>
      <c r="E17" s="291">
        <v>5</v>
      </c>
      <c r="F17" s="292"/>
      <c r="G17" s="293"/>
      <c r="H17" s="294">
        <f t="shared" si="0"/>
        <v>0</v>
      </c>
      <c r="I17" s="295"/>
      <c r="J17" s="296"/>
    </row>
    <row r="18" spans="1:10" ht="21" customHeight="1">
      <c r="A18" s="297">
        <v>8</v>
      </c>
      <c r="B18" s="298" t="s">
        <v>1401</v>
      </c>
      <c r="C18" s="298" t="s">
        <v>1402</v>
      </c>
      <c r="D18" s="299" t="s">
        <v>289</v>
      </c>
      <c r="E18" s="291">
        <v>5</v>
      </c>
      <c r="F18" s="292"/>
      <c r="G18" s="293"/>
      <c r="H18" s="294">
        <f t="shared" si="0"/>
        <v>0</v>
      </c>
      <c r="I18" s="295"/>
      <c r="J18" s="296"/>
    </row>
    <row r="19" spans="1:10" ht="18.600000000000001" customHeight="1">
      <c r="A19" s="297">
        <v>9</v>
      </c>
      <c r="B19" s="298" t="s">
        <v>1403</v>
      </c>
      <c r="C19" s="298" t="s">
        <v>1404</v>
      </c>
      <c r="D19" s="290" t="s">
        <v>1405</v>
      </c>
      <c r="E19" s="291">
        <v>5</v>
      </c>
      <c r="F19" s="292"/>
      <c r="G19" s="293"/>
      <c r="H19" s="294">
        <f t="shared" si="0"/>
        <v>0</v>
      </c>
      <c r="I19" s="295"/>
      <c r="J19" s="296"/>
    </row>
    <row r="20" spans="1:10" ht="21" customHeight="1">
      <c r="A20" s="297">
        <v>10</v>
      </c>
      <c r="B20" s="298" t="s">
        <v>1406</v>
      </c>
      <c r="C20" s="298" t="s">
        <v>1407</v>
      </c>
      <c r="D20" s="290" t="s">
        <v>1408</v>
      </c>
      <c r="E20" s="291">
        <v>0.25</v>
      </c>
      <c r="F20" s="292"/>
      <c r="G20" s="293"/>
      <c r="H20" s="294">
        <f t="shared" si="0"/>
        <v>0</v>
      </c>
      <c r="I20" s="295"/>
      <c r="J20" s="296"/>
    </row>
    <row r="21" spans="1:10" ht="24" customHeight="1">
      <c r="A21" s="301"/>
      <c r="B21" s="302"/>
      <c r="C21" s="303" t="s">
        <v>1409</v>
      </c>
      <c r="D21" s="304"/>
      <c r="E21" s="305"/>
      <c r="F21" s="306"/>
      <c r="G21" s="307"/>
      <c r="H21" s="294"/>
      <c r="I21" s="288"/>
      <c r="J21" s="308"/>
    </row>
    <row r="22" spans="1:10" ht="27.6" customHeight="1">
      <c r="A22" s="301">
        <v>11</v>
      </c>
      <c r="B22" s="309" t="s">
        <v>1410</v>
      </c>
      <c r="C22" s="310" t="s">
        <v>1411</v>
      </c>
      <c r="D22" s="290" t="s">
        <v>1405</v>
      </c>
      <c r="E22" s="305">
        <v>15</v>
      </c>
      <c r="F22" s="306"/>
      <c r="G22" s="307"/>
      <c r="H22" s="294">
        <f>SUM(F22*E22)</f>
        <v>0</v>
      </c>
      <c r="I22" s="288"/>
      <c r="J22" s="308"/>
    </row>
    <row r="23" spans="1:10" ht="16.8" customHeight="1">
      <c r="A23" s="301">
        <v>12</v>
      </c>
      <c r="B23" s="309" t="s">
        <v>1412</v>
      </c>
      <c r="C23" s="310" t="s">
        <v>1413</v>
      </c>
      <c r="D23" s="290" t="s">
        <v>1405</v>
      </c>
      <c r="E23" s="305">
        <v>15</v>
      </c>
      <c r="F23" s="306"/>
      <c r="G23" s="307"/>
      <c r="H23" s="294">
        <f>F23*E23</f>
        <v>0</v>
      </c>
      <c r="I23" s="288"/>
      <c r="J23" s="308"/>
    </row>
    <row r="24" spans="1:10" ht="13.2" customHeight="1">
      <c r="A24" s="301">
        <v>13</v>
      </c>
      <c r="B24" s="309" t="s">
        <v>1403</v>
      </c>
      <c r="C24" s="310" t="s">
        <v>1414</v>
      </c>
      <c r="D24" s="290" t="s">
        <v>1405</v>
      </c>
      <c r="E24" s="305">
        <v>15</v>
      </c>
      <c r="F24" s="306"/>
      <c r="G24" s="307"/>
      <c r="H24" s="294">
        <f>F24*E24</f>
        <v>0</v>
      </c>
      <c r="I24" s="288"/>
      <c r="J24" s="308"/>
    </row>
    <row r="25" spans="1:10" ht="28.2" customHeight="1">
      <c r="A25" s="301">
        <v>14</v>
      </c>
      <c r="B25" s="309" t="s">
        <v>1415</v>
      </c>
      <c r="C25" s="310" t="s">
        <v>1416</v>
      </c>
      <c r="D25" s="304" t="s">
        <v>289</v>
      </c>
      <c r="E25" s="305">
        <v>65</v>
      </c>
      <c r="F25" s="306"/>
      <c r="G25" s="307"/>
      <c r="H25" s="294">
        <f>SUM(F25*E25)</f>
        <v>0</v>
      </c>
      <c r="I25" s="288"/>
      <c r="J25" s="308"/>
    </row>
    <row r="26" spans="1:10" ht="29.4" customHeight="1">
      <c r="A26" s="301">
        <v>15</v>
      </c>
      <c r="B26" s="309" t="s">
        <v>1417</v>
      </c>
      <c r="C26" s="310" t="s">
        <v>1418</v>
      </c>
      <c r="D26" s="304" t="s">
        <v>289</v>
      </c>
      <c r="E26" s="305">
        <v>65</v>
      </c>
      <c r="F26" s="306"/>
      <c r="G26" s="307"/>
      <c r="H26" s="294">
        <f>SUM(F26*E26)</f>
        <v>0</v>
      </c>
      <c r="I26" s="288"/>
      <c r="J26" s="308"/>
    </row>
    <row r="27" spans="1:10" ht="19.2" customHeight="1">
      <c r="A27" s="301">
        <v>16</v>
      </c>
      <c r="B27" s="309" t="s">
        <v>1419</v>
      </c>
      <c r="C27" s="310" t="s">
        <v>1420</v>
      </c>
      <c r="D27" s="290" t="s">
        <v>1405</v>
      </c>
      <c r="E27" s="305">
        <v>15</v>
      </c>
      <c r="F27" s="306"/>
      <c r="G27" s="307"/>
      <c r="H27" s="294">
        <f>SUM(F27*E27)</f>
        <v>0</v>
      </c>
      <c r="I27" s="288"/>
      <c r="J27" s="308"/>
    </row>
    <row r="28" spans="1:10" ht="15.6" customHeight="1">
      <c r="A28" s="301">
        <v>17</v>
      </c>
      <c r="B28" s="309" t="s">
        <v>1421</v>
      </c>
      <c r="C28" s="310" t="s">
        <v>1422</v>
      </c>
      <c r="D28" s="304" t="s">
        <v>1408</v>
      </c>
      <c r="E28" s="305">
        <v>0.32500000000000001</v>
      </c>
      <c r="F28" s="306"/>
      <c r="G28" s="307"/>
      <c r="H28" s="294">
        <f>SUM(F28*E28)</f>
        <v>0</v>
      </c>
      <c r="I28" s="288"/>
      <c r="J28" s="308"/>
    </row>
    <row r="29" spans="1:10" ht="33" customHeight="1">
      <c r="A29" s="301"/>
      <c r="B29" s="302"/>
      <c r="C29" s="303" t="s">
        <v>1423</v>
      </c>
      <c r="D29" s="304"/>
      <c r="E29" s="305"/>
      <c r="F29" s="306"/>
      <c r="G29" s="307"/>
      <c r="H29" s="294"/>
      <c r="I29" s="288"/>
      <c r="J29" s="308"/>
    </row>
    <row r="30" spans="1:10" ht="30" customHeight="1">
      <c r="A30" s="301">
        <v>18</v>
      </c>
      <c r="B30" s="309" t="s">
        <v>1410</v>
      </c>
      <c r="C30" s="310" t="s">
        <v>1411</v>
      </c>
      <c r="D30" s="290" t="s">
        <v>1405</v>
      </c>
      <c r="E30" s="305">
        <v>249.2</v>
      </c>
      <c r="F30" s="306"/>
      <c r="G30" s="307"/>
      <c r="H30" s="294">
        <f>SUM(F30*E30)</f>
        <v>0</v>
      </c>
      <c r="I30" s="288"/>
      <c r="J30" s="308"/>
    </row>
    <row r="31" spans="1:10" ht="15" customHeight="1">
      <c r="A31" s="301">
        <v>19</v>
      </c>
      <c r="B31" s="309" t="s">
        <v>1415</v>
      </c>
      <c r="C31" s="310" t="s">
        <v>1424</v>
      </c>
      <c r="D31" s="290" t="s">
        <v>173</v>
      </c>
      <c r="E31" s="305">
        <v>65</v>
      </c>
      <c r="F31" s="306"/>
      <c r="G31" s="307"/>
      <c r="H31" s="294">
        <f>SUM(F31*E31)</f>
        <v>0</v>
      </c>
      <c r="I31" s="288"/>
      <c r="J31" s="308"/>
    </row>
    <row r="32" spans="1:10" ht="16.2" customHeight="1">
      <c r="A32" s="301">
        <v>20</v>
      </c>
      <c r="B32" s="309" t="s">
        <v>1412</v>
      </c>
      <c r="C32" s="310" t="s">
        <v>1425</v>
      </c>
      <c r="D32" s="290" t="s">
        <v>1405</v>
      </c>
      <c r="E32" s="305">
        <v>249.2</v>
      </c>
      <c r="F32" s="306"/>
      <c r="G32" s="307"/>
      <c r="H32" s="294">
        <f>F32*E32</f>
        <v>0</v>
      </c>
      <c r="I32" s="288"/>
      <c r="J32" s="308"/>
    </row>
    <row r="33" spans="1:10" ht="14.4" customHeight="1">
      <c r="A33" s="301">
        <v>21</v>
      </c>
      <c r="B33" s="309" t="s">
        <v>1403</v>
      </c>
      <c r="C33" s="310" t="s">
        <v>1414</v>
      </c>
      <c r="D33" s="290" t="s">
        <v>1405</v>
      </c>
      <c r="E33" s="305">
        <v>249.2</v>
      </c>
      <c r="F33" s="306"/>
      <c r="G33" s="307"/>
      <c r="H33" s="294">
        <f>F33*E33</f>
        <v>0</v>
      </c>
      <c r="I33" s="288"/>
      <c r="J33" s="308"/>
    </row>
    <row r="34" spans="1:10" ht="21" customHeight="1">
      <c r="A34" s="301">
        <v>22</v>
      </c>
      <c r="B34" s="309" t="s">
        <v>1415</v>
      </c>
      <c r="C34" s="310" t="s">
        <v>1426</v>
      </c>
      <c r="D34" s="304" t="s">
        <v>289</v>
      </c>
      <c r="E34" s="305">
        <v>1248</v>
      </c>
      <c r="F34" s="306"/>
      <c r="G34" s="307"/>
      <c r="H34" s="294">
        <f>SUM(F34*E34)</f>
        <v>0</v>
      </c>
      <c r="I34" s="288"/>
      <c r="J34" s="308"/>
    </row>
    <row r="35" spans="1:10" ht="30" customHeight="1">
      <c r="A35" s="301">
        <v>23</v>
      </c>
      <c r="B35" s="309" t="s">
        <v>1417</v>
      </c>
      <c r="C35" s="310" t="s">
        <v>1418</v>
      </c>
      <c r="D35" s="304" t="s">
        <v>289</v>
      </c>
      <c r="E35" s="305">
        <v>1248</v>
      </c>
      <c r="F35" s="306"/>
      <c r="G35" s="307"/>
      <c r="H35" s="294">
        <f>SUM(F35*E35)</f>
        <v>0</v>
      </c>
      <c r="I35" s="288"/>
      <c r="J35" s="308"/>
    </row>
    <row r="36" spans="1:10" ht="19.2" customHeight="1">
      <c r="A36" s="301">
        <v>24</v>
      </c>
      <c r="B36" s="309" t="s">
        <v>1419</v>
      </c>
      <c r="C36" s="310" t="s">
        <v>1420</v>
      </c>
      <c r="D36" s="290" t="s">
        <v>1405</v>
      </c>
      <c r="E36" s="305">
        <v>249.2</v>
      </c>
      <c r="F36" s="306"/>
      <c r="G36" s="307"/>
      <c r="H36" s="294">
        <f>SUM(F36*E36)</f>
        <v>0</v>
      </c>
      <c r="I36" s="288"/>
      <c r="J36" s="308"/>
    </row>
    <row r="37" spans="1:10" ht="26.4" customHeight="1">
      <c r="A37" s="301">
        <v>25</v>
      </c>
      <c r="B37" s="309" t="s">
        <v>1421</v>
      </c>
      <c r="C37" s="310" t="s">
        <v>1427</v>
      </c>
      <c r="D37" s="304" t="s">
        <v>1408</v>
      </c>
      <c r="E37" s="305">
        <v>3.7440000000000002</v>
      </c>
      <c r="F37" s="306"/>
      <c r="G37" s="307"/>
      <c r="H37" s="294">
        <f>SUM(F37*E37)</f>
        <v>0</v>
      </c>
      <c r="I37" s="288"/>
      <c r="J37" s="308"/>
    </row>
    <row r="38" spans="1:10" ht="33" customHeight="1">
      <c r="A38" s="311"/>
      <c r="B38" s="309"/>
      <c r="C38" s="303" t="s">
        <v>1428</v>
      </c>
      <c r="D38" s="304"/>
      <c r="E38" s="312"/>
      <c r="F38" s="306"/>
      <c r="G38" s="307"/>
      <c r="H38" s="294"/>
      <c r="I38" s="288"/>
      <c r="J38" s="308"/>
    </row>
    <row r="39" spans="1:10" ht="15.6" customHeight="1">
      <c r="A39" s="311">
        <v>26</v>
      </c>
      <c r="B39" s="309" t="s">
        <v>1429</v>
      </c>
      <c r="C39" s="310" t="s">
        <v>1430</v>
      </c>
      <c r="D39" s="290" t="s">
        <v>1405</v>
      </c>
      <c r="E39" s="312">
        <v>276</v>
      </c>
      <c r="F39" s="306"/>
      <c r="G39" s="307"/>
      <c r="H39" s="294">
        <f>F39*E39</f>
        <v>0</v>
      </c>
      <c r="I39" s="288"/>
      <c r="J39" s="308"/>
    </row>
    <row r="40" spans="1:10" ht="18" customHeight="1">
      <c r="A40" s="311">
        <v>27</v>
      </c>
      <c r="B40" s="309" t="s">
        <v>1429</v>
      </c>
      <c r="C40" s="310" t="s">
        <v>1431</v>
      </c>
      <c r="D40" s="290" t="s">
        <v>1405</v>
      </c>
      <c r="E40" s="312">
        <v>1351</v>
      </c>
      <c r="F40" s="306"/>
      <c r="G40" s="307"/>
      <c r="H40" s="294">
        <f>F40*E40</f>
        <v>0</v>
      </c>
      <c r="I40" s="288"/>
      <c r="J40" s="308"/>
    </row>
    <row r="41" spans="1:10" ht="26.4" customHeight="1">
      <c r="A41" s="311">
        <v>28</v>
      </c>
      <c r="B41" s="309" t="s">
        <v>1421</v>
      </c>
      <c r="C41" s="313" t="s">
        <v>1432</v>
      </c>
      <c r="D41" s="304" t="s">
        <v>1408</v>
      </c>
      <c r="E41" s="312">
        <v>32.450000000000003</v>
      </c>
      <c r="F41" s="306"/>
      <c r="G41" s="307"/>
      <c r="H41" s="294">
        <f>F41*E41</f>
        <v>0</v>
      </c>
      <c r="I41" s="288"/>
      <c r="J41" s="308"/>
    </row>
    <row r="42" spans="1:10" ht="14.4">
      <c r="A42" s="287"/>
      <c r="B42" s="288"/>
      <c r="C42" s="314" t="s">
        <v>1433</v>
      </c>
      <c r="D42" s="290"/>
      <c r="E42" s="291"/>
      <c r="F42" s="292"/>
      <c r="G42" s="293"/>
      <c r="H42" s="315">
        <f>SUM(H10:H41)</f>
        <v>0</v>
      </c>
      <c r="I42" s="295"/>
      <c r="J42" s="296"/>
    </row>
    <row r="43" spans="1:10" ht="14.4">
      <c r="A43" s="287"/>
      <c r="B43" s="288"/>
      <c r="C43" s="289" t="s">
        <v>1434</v>
      </c>
      <c r="D43" s="290"/>
      <c r="E43" s="291"/>
      <c r="F43" s="292"/>
      <c r="G43" s="293"/>
      <c r="H43" s="316"/>
      <c r="I43" s="295"/>
      <c r="J43" s="296"/>
    </row>
    <row r="44" spans="1:10" ht="17.399999999999999" customHeight="1">
      <c r="A44" s="297">
        <v>29</v>
      </c>
      <c r="B44" s="288"/>
      <c r="C44" s="298" t="s">
        <v>1435</v>
      </c>
      <c r="D44" s="299" t="s">
        <v>1408</v>
      </c>
      <c r="E44" s="291">
        <v>572.36</v>
      </c>
      <c r="F44" s="292"/>
      <c r="G44" s="294">
        <f t="shared" ref="G44:G50" si="1">F44*E44</f>
        <v>0</v>
      </c>
      <c r="H44" s="316"/>
      <c r="I44" s="295"/>
      <c r="J44" s="308">
        <v>801.3</v>
      </c>
    </row>
    <row r="45" spans="1:10" ht="38.4" customHeight="1">
      <c r="A45" s="297"/>
      <c r="B45" s="288"/>
      <c r="C45" s="298" t="s">
        <v>1436</v>
      </c>
      <c r="D45" s="299"/>
      <c r="E45" s="291"/>
      <c r="F45" s="292"/>
      <c r="G45" s="294"/>
      <c r="H45" s="316"/>
      <c r="I45" s="295"/>
      <c r="J45" s="308"/>
    </row>
    <row r="46" spans="1:10" ht="14.4" customHeight="1">
      <c r="A46" s="297">
        <v>30</v>
      </c>
      <c r="B46" s="288"/>
      <c r="C46" s="298" t="s">
        <v>1437</v>
      </c>
      <c r="D46" s="299" t="s">
        <v>289</v>
      </c>
      <c r="E46" s="291">
        <v>15</v>
      </c>
      <c r="F46" s="292"/>
      <c r="G46" s="294">
        <f t="shared" si="1"/>
        <v>0</v>
      </c>
      <c r="H46" s="316"/>
      <c r="I46" s="288">
        <v>5.0000000000000001E-3</v>
      </c>
      <c r="J46" s="308">
        <f>I46*E46</f>
        <v>7.4999999999999997E-2</v>
      </c>
    </row>
    <row r="47" spans="1:10" ht="17.399999999999999" customHeight="1">
      <c r="A47" s="297">
        <v>31</v>
      </c>
      <c r="B47" s="288"/>
      <c r="C47" s="298" t="s">
        <v>1438</v>
      </c>
      <c r="D47" s="299" t="s">
        <v>1439</v>
      </c>
      <c r="E47" s="291">
        <v>1635</v>
      </c>
      <c r="F47" s="292"/>
      <c r="G47" s="294">
        <f t="shared" si="1"/>
        <v>0</v>
      </c>
      <c r="H47" s="293"/>
      <c r="I47" s="288">
        <v>1.0000000000000001E-5</v>
      </c>
      <c r="J47" s="308">
        <f>I47*E47</f>
        <v>1.635E-2</v>
      </c>
    </row>
    <row r="48" spans="1:10" ht="25.8" customHeight="1">
      <c r="A48" s="297">
        <v>32</v>
      </c>
      <c r="B48" s="288"/>
      <c r="C48" s="298" t="s">
        <v>1440</v>
      </c>
      <c r="D48" s="299" t="s">
        <v>1441</v>
      </c>
      <c r="E48" s="291">
        <v>1.323</v>
      </c>
      <c r="F48" s="292"/>
      <c r="G48" s="294">
        <f t="shared" si="1"/>
        <v>0</v>
      </c>
      <c r="H48" s="293"/>
      <c r="I48" s="288">
        <v>1E-3</v>
      </c>
      <c r="J48" s="308">
        <f>I48*E48</f>
        <v>1.323E-3</v>
      </c>
    </row>
    <row r="49" spans="1:15" ht="19.2" customHeight="1">
      <c r="A49" s="297">
        <v>33</v>
      </c>
      <c r="B49" s="288"/>
      <c r="C49" s="298" t="s">
        <v>1442</v>
      </c>
      <c r="D49" s="317" t="s">
        <v>1390</v>
      </c>
      <c r="E49" s="291">
        <v>303.83999999999997</v>
      </c>
      <c r="F49" s="292"/>
      <c r="G49" s="307">
        <f t="shared" si="1"/>
        <v>0</v>
      </c>
      <c r="H49" s="293"/>
      <c r="I49" s="288">
        <v>6.9999999999999999E-4</v>
      </c>
      <c r="J49" s="308">
        <f>I49*E49</f>
        <v>0.21268799999999999</v>
      </c>
    </row>
    <row r="50" spans="1:15" ht="16.8" customHeight="1">
      <c r="A50" s="297">
        <v>34</v>
      </c>
      <c r="B50" s="288"/>
      <c r="C50" s="298" t="s">
        <v>1443</v>
      </c>
      <c r="D50" s="299" t="s">
        <v>1408</v>
      </c>
      <c r="E50" s="291">
        <v>0.75</v>
      </c>
      <c r="F50" s="292"/>
      <c r="G50" s="294">
        <f t="shared" si="1"/>
        <v>0</v>
      </c>
      <c r="H50" s="293"/>
      <c r="I50" s="288">
        <v>0.5</v>
      </c>
      <c r="J50" s="308">
        <f>I50*E50</f>
        <v>0.375</v>
      </c>
    </row>
    <row r="51" spans="1:15" ht="13.2" customHeight="1">
      <c r="A51" s="297"/>
      <c r="B51" s="288"/>
      <c r="C51" s="318" t="s">
        <v>1444</v>
      </c>
      <c r="D51" s="299"/>
      <c r="E51" s="291"/>
      <c r="F51" s="319"/>
      <c r="G51" s="294"/>
      <c r="H51" s="293"/>
      <c r="I51" s="288"/>
      <c r="J51" s="308"/>
    </row>
    <row r="52" spans="1:15" ht="17.399999999999999" customHeight="1">
      <c r="A52" s="297">
        <v>35</v>
      </c>
      <c r="B52" s="288"/>
      <c r="C52" s="298" t="s">
        <v>1445</v>
      </c>
      <c r="D52" s="290" t="s">
        <v>1405</v>
      </c>
      <c r="E52" s="291">
        <v>303.83999999999997</v>
      </c>
      <c r="F52" s="292"/>
      <c r="G52" s="294">
        <f>F52*E52</f>
        <v>0</v>
      </c>
      <c r="H52" s="293"/>
      <c r="I52" s="288">
        <v>5.0000000000000002E-5</v>
      </c>
      <c r="J52" s="308">
        <f>I52*E52</f>
        <v>1.5191999999999999E-2</v>
      </c>
    </row>
    <row r="53" spans="1:15" ht="13.8" customHeight="1">
      <c r="A53" s="297">
        <v>36</v>
      </c>
      <c r="B53" s="288"/>
      <c r="C53" s="298" t="s">
        <v>1446</v>
      </c>
      <c r="D53" s="290" t="s">
        <v>173</v>
      </c>
      <c r="E53" s="291">
        <v>65</v>
      </c>
      <c r="F53" s="292"/>
      <c r="G53" s="294">
        <f>F53*E53</f>
        <v>0</v>
      </c>
      <c r="H53" s="293"/>
      <c r="I53" s="288">
        <v>5.1999999999999995E-4</v>
      </c>
      <c r="J53" s="308">
        <f>I53*E53</f>
        <v>3.3799999999999997E-2</v>
      </c>
    </row>
    <row r="54" spans="1:15">
      <c r="A54" s="297">
        <v>37</v>
      </c>
      <c r="B54" s="288"/>
      <c r="C54" s="314" t="s">
        <v>1447</v>
      </c>
      <c r="D54" s="290"/>
      <c r="E54" s="291"/>
      <c r="F54" s="292"/>
      <c r="G54" s="294">
        <f>O55/100</f>
        <v>0</v>
      </c>
      <c r="H54" s="293"/>
      <c r="I54" s="288"/>
      <c r="J54" s="308"/>
      <c r="O54" s="320"/>
    </row>
    <row r="55" spans="1:15" ht="33.6" customHeight="1">
      <c r="A55" s="297"/>
      <c r="B55" s="288"/>
      <c r="C55" s="289" t="s">
        <v>1448</v>
      </c>
      <c r="D55" s="290"/>
      <c r="E55" s="291"/>
      <c r="F55" s="292"/>
      <c r="G55" s="294"/>
      <c r="H55" s="293"/>
      <c r="I55" s="288"/>
      <c r="J55" s="308"/>
      <c r="O55" s="320">
        <f>SUM(G44:G53)</f>
        <v>0</v>
      </c>
    </row>
    <row r="56" spans="1:15">
      <c r="A56" s="297"/>
      <c r="B56" s="288"/>
      <c r="C56" s="289" t="s">
        <v>1449</v>
      </c>
      <c r="D56" s="290"/>
      <c r="E56" s="291"/>
      <c r="F56" s="292"/>
      <c r="G56" s="294"/>
      <c r="H56" s="293"/>
      <c r="I56" s="288"/>
      <c r="J56" s="308"/>
    </row>
    <row r="57" spans="1:15" ht="17.399999999999999" customHeight="1">
      <c r="A57" s="297">
        <v>38</v>
      </c>
      <c r="B57" s="288"/>
      <c r="C57" s="321" t="s">
        <v>1450</v>
      </c>
      <c r="D57" s="299" t="s">
        <v>289</v>
      </c>
      <c r="E57" s="291">
        <v>5</v>
      </c>
      <c r="F57" s="292"/>
      <c r="G57" s="294">
        <f>F57*E57</f>
        <v>0</v>
      </c>
      <c r="H57" s="293"/>
      <c r="I57" s="288">
        <v>0.05</v>
      </c>
      <c r="J57" s="308">
        <f>I57*E57</f>
        <v>0.25</v>
      </c>
      <c r="O57" s="320">
        <f>O55/100</f>
        <v>0</v>
      </c>
    </row>
    <row r="58" spans="1:15" ht="24.6" customHeight="1">
      <c r="A58" s="297"/>
      <c r="B58" s="288"/>
      <c r="C58" s="289" t="s">
        <v>1451</v>
      </c>
      <c r="D58" s="299"/>
      <c r="E58" s="291"/>
      <c r="F58" s="292"/>
      <c r="G58" s="294"/>
      <c r="H58" s="293"/>
      <c r="I58" s="288"/>
      <c r="J58" s="308"/>
      <c r="O58" s="320"/>
    </row>
    <row r="59" spans="1:15">
      <c r="A59" s="297">
        <v>39</v>
      </c>
      <c r="B59" s="288"/>
      <c r="C59" s="322" t="s">
        <v>1452</v>
      </c>
      <c r="D59" s="299" t="s">
        <v>289</v>
      </c>
      <c r="E59" s="291">
        <v>20</v>
      </c>
      <c r="F59" s="292"/>
      <c r="G59" s="294">
        <f>F59*E59</f>
        <v>0</v>
      </c>
      <c r="H59" s="293"/>
      <c r="I59" s="288">
        <v>3.0000000000000001E-3</v>
      </c>
      <c r="J59" s="308">
        <f>I59*E59</f>
        <v>0.06</v>
      </c>
      <c r="O59" s="320"/>
    </row>
    <row r="60" spans="1:15">
      <c r="A60" s="297">
        <v>40</v>
      </c>
      <c r="B60" s="288"/>
      <c r="C60" s="322" t="s">
        <v>1453</v>
      </c>
      <c r="D60" s="299" t="s">
        <v>289</v>
      </c>
      <c r="E60" s="291">
        <v>25</v>
      </c>
      <c r="F60" s="292"/>
      <c r="G60" s="294">
        <f>F60*E60</f>
        <v>0</v>
      </c>
      <c r="H60" s="293"/>
      <c r="I60" s="288">
        <v>3.0000000000000001E-3</v>
      </c>
      <c r="J60" s="308">
        <f>I60*E60</f>
        <v>7.4999999999999997E-2</v>
      </c>
      <c r="O60" s="320"/>
    </row>
    <row r="61" spans="1:15">
      <c r="A61" s="297">
        <v>41</v>
      </c>
      <c r="B61" s="288"/>
      <c r="C61" s="323" t="s">
        <v>1454</v>
      </c>
      <c r="D61" s="299" t="s">
        <v>289</v>
      </c>
      <c r="E61" s="291">
        <v>20</v>
      </c>
      <c r="F61" s="292"/>
      <c r="G61" s="294">
        <f>F61*E61</f>
        <v>0</v>
      </c>
      <c r="H61" s="293"/>
      <c r="I61" s="288">
        <v>3.0000000000000001E-3</v>
      </c>
      <c r="J61" s="308">
        <f>I61*E61</f>
        <v>0.06</v>
      </c>
      <c r="O61" s="320"/>
    </row>
    <row r="62" spans="1:15" ht="22.8" customHeight="1">
      <c r="A62" s="297"/>
      <c r="B62" s="288"/>
      <c r="C62" s="289" t="s">
        <v>1455</v>
      </c>
      <c r="D62" s="299"/>
      <c r="E62" s="291"/>
      <c r="F62" s="292"/>
      <c r="G62" s="294"/>
      <c r="H62" s="293"/>
      <c r="I62" s="288"/>
      <c r="J62" s="308"/>
    </row>
    <row r="63" spans="1:15">
      <c r="A63" s="297">
        <v>42</v>
      </c>
      <c r="B63" s="288"/>
      <c r="C63" s="322" t="s">
        <v>1456</v>
      </c>
      <c r="D63" s="299" t="s">
        <v>289</v>
      </c>
      <c r="E63" s="291">
        <v>250</v>
      </c>
      <c r="F63" s="292"/>
      <c r="G63" s="294">
        <f t="shared" ref="G63:G68" si="2">F63*E63</f>
        <v>0</v>
      </c>
      <c r="H63" s="293"/>
      <c r="I63" s="288">
        <v>3.0000000000000001E-3</v>
      </c>
      <c r="J63" s="308">
        <f t="shared" ref="J63:J68" si="3">I63*E63</f>
        <v>0.75</v>
      </c>
    </row>
    <row r="64" spans="1:15">
      <c r="A64" s="297">
        <v>43</v>
      </c>
      <c r="B64" s="288"/>
      <c r="C64" s="322" t="s">
        <v>1457</v>
      </c>
      <c r="D64" s="299" t="s">
        <v>289</v>
      </c>
      <c r="E64" s="291">
        <v>250</v>
      </c>
      <c r="F64" s="292"/>
      <c r="G64" s="294">
        <f t="shared" si="2"/>
        <v>0</v>
      </c>
      <c r="H64" s="293"/>
      <c r="I64" s="288">
        <v>2E-3</v>
      </c>
      <c r="J64" s="308">
        <f t="shared" si="3"/>
        <v>0.5</v>
      </c>
    </row>
    <row r="65" spans="1:15">
      <c r="A65" s="297">
        <v>44</v>
      </c>
      <c r="B65" s="288"/>
      <c r="C65" s="322" t="s">
        <v>1458</v>
      </c>
      <c r="D65" s="299" t="s">
        <v>289</v>
      </c>
      <c r="E65" s="291">
        <v>250</v>
      </c>
      <c r="F65" s="292"/>
      <c r="G65" s="294">
        <f t="shared" si="2"/>
        <v>0</v>
      </c>
      <c r="H65" s="293"/>
      <c r="I65" s="288">
        <v>2E-3</v>
      </c>
      <c r="J65" s="308">
        <f t="shared" si="3"/>
        <v>0.5</v>
      </c>
    </row>
    <row r="66" spans="1:15">
      <c r="A66" s="297">
        <v>45</v>
      </c>
      <c r="B66" s="288"/>
      <c r="C66" s="322" t="s">
        <v>1459</v>
      </c>
      <c r="D66" s="299" t="s">
        <v>289</v>
      </c>
      <c r="E66" s="291">
        <v>166</v>
      </c>
      <c r="F66" s="292"/>
      <c r="G66" s="294">
        <f t="shared" si="2"/>
        <v>0</v>
      </c>
      <c r="H66" s="293"/>
      <c r="I66" s="288">
        <v>2E-3</v>
      </c>
      <c r="J66" s="308">
        <f t="shared" si="3"/>
        <v>0.33200000000000002</v>
      </c>
    </row>
    <row r="67" spans="1:15">
      <c r="A67" s="297">
        <v>46</v>
      </c>
      <c r="B67" s="288"/>
      <c r="C67" s="322" t="s">
        <v>1460</v>
      </c>
      <c r="D67" s="299" t="s">
        <v>289</v>
      </c>
      <c r="E67" s="291">
        <v>166</v>
      </c>
      <c r="F67" s="292"/>
      <c r="G67" s="294">
        <f t="shared" si="2"/>
        <v>0</v>
      </c>
      <c r="H67" s="293"/>
      <c r="I67" s="288">
        <v>2E-3</v>
      </c>
      <c r="J67" s="308">
        <f t="shared" si="3"/>
        <v>0.33200000000000002</v>
      </c>
    </row>
    <row r="68" spans="1:15">
      <c r="A68" s="297">
        <v>47</v>
      </c>
      <c r="B68" s="288"/>
      <c r="C68" s="322" t="s">
        <v>1461</v>
      </c>
      <c r="D68" s="299" t="s">
        <v>289</v>
      </c>
      <c r="E68" s="291">
        <v>166</v>
      </c>
      <c r="F68" s="292"/>
      <c r="G68" s="294">
        <f t="shared" si="2"/>
        <v>0</v>
      </c>
      <c r="H68" s="293"/>
      <c r="I68" s="288">
        <v>2E-3</v>
      </c>
      <c r="J68" s="308">
        <f t="shared" si="3"/>
        <v>0.33200000000000002</v>
      </c>
    </row>
    <row r="69" spans="1:15">
      <c r="A69" s="297"/>
      <c r="B69" s="288"/>
      <c r="C69" s="289" t="s">
        <v>1462</v>
      </c>
      <c r="D69" s="290"/>
      <c r="E69" s="291"/>
      <c r="F69" s="292"/>
      <c r="G69" s="294"/>
      <c r="H69" s="293"/>
      <c r="I69" s="288"/>
      <c r="J69" s="308"/>
    </row>
    <row r="70" spans="1:15" ht="15.6">
      <c r="A70" s="297">
        <v>48</v>
      </c>
      <c r="B70" s="288"/>
      <c r="C70" s="324" t="s">
        <v>1463</v>
      </c>
      <c r="D70" s="290" t="s">
        <v>1405</v>
      </c>
      <c r="E70" s="291">
        <v>1627</v>
      </c>
      <c r="F70" s="292"/>
      <c r="G70" s="294">
        <f>F70*E70</f>
        <v>0</v>
      </c>
      <c r="H70" s="293"/>
      <c r="I70" s="288">
        <v>1.2E-2</v>
      </c>
      <c r="J70" s="308">
        <f>I70*E70</f>
        <v>19.524000000000001</v>
      </c>
    </row>
    <row r="71" spans="1:15">
      <c r="A71" s="297">
        <v>49</v>
      </c>
      <c r="B71" s="288"/>
      <c r="C71" s="314" t="s">
        <v>1464</v>
      </c>
      <c r="D71" s="290"/>
      <c r="E71" s="291"/>
      <c r="F71" s="292"/>
      <c r="G71" s="294">
        <f>O72/100*10</f>
        <v>0</v>
      </c>
      <c r="H71" s="293"/>
      <c r="I71" s="288"/>
      <c r="J71" s="296"/>
    </row>
    <row r="72" spans="1:15" ht="40.200000000000003" customHeight="1">
      <c r="A72" s="297">
        <v>50</v>
      </c>
      <c r="B72" s="288" t="s">
        <v>1465</v>
      </c>
      <c r="C72" s="325" t="s">
        <v>1466</v>
      </c>
      <c r="D72" s="290" t="s">
        <v>255</v>
      </c>
      <c r="E72" s="291">
        <f>SUM(J44:J70)</f>
        <v>824.74435299999982</v>
      </c>
      <c r="F72" s="292"/>
      <c r="G72" s="294">
        <f>F72*E72</f>
        <v>0</v>
      </c>
      <c r="H72" s="293"/>
      <c r="I72" s="288"/>
      <c r="J72" s="296"/>
      <c r="O72" s="320">
        <f>SUM(G57:G70)</f>
        <v>0</v>
      </c>
    </row>
    <row r="73" spans="1:15" ht="24.6" customHeight="1">
      <c r="A73" s="326"/>
      <c r="B73" s="327"/>
      <c r="C73" s="328" t="s">
        <v>1467</v>
      </c>
      <c r="D73" s="329"/>
      <c r="E73" s="330"/>
      <c r="F73" s="331"/>
      <c r="G73" s="332"/>
      <c r="H73" s="332"/>
      <c r="I73" s="333"/>
      <c r="J73" s="334"/>
      <c r="O73" s="320">
        <f>O72/100</f>
        <v>0</v>
      </c>
    </row>
    <row r="74" spans="1:15">
      <c r="A74" s="326"/>
      <c r="B74" s="327"/>
      <c r="C74" s="335"/>
      <c r="D74" s="329"/>
      <c r="E74" s="330"/>
      <c r="F74" s="331"/>
      <c r="G74" s="332"/>
      <c r="H74" s="332"/>
      <c r="I74" s="333"/>
      <c r="J74" s="334"/>
      <c r="O74" s="320">
        <f>O73*10</f>
        <v>0</v>
      </c>
    </row>
    <row r="75" spans="1:15" ht="23.4" customHeight="1" thickBot="1">
      <c r="A75" s="336"/>
      <c r="B75" s="337"/>
      <c r="C75" s="338" t="s">
        <v>1468</v>
      </c>
      <c r="D75" s="339"/>
      <c r="E75" s="340"/>
      <c r="F75" s="341"/>
      <c r="G75" s="342">
        <f>SUM(G44:G72)</f>
        <v>0</v>
      </c>
      <c r="H75" s="343"/>
      <c r="I75" s="344"/>
      <c r="J75" s="345"/>
    </row>
    <row r="76" spans="1:15" ht="14.4">
      <c r="A76" s="346"/>
      <c r="B76" s="347"/>
      <c r="C76" s="348"/>
      <c r="D76" s="349"/>
      <c r="E76" s="349"/>
      <c r="F76" s="347"/>
      <c r="G76" s="350"/>
      <c r="H76" s="350"/>
      <c r="I76" s="351"/>
      <c r="J76" s="350"/>
      <c r="K76" s="352"/>
    </row>
    <row r="77" spans="1:15" ht="15" thickBot="1">
      <c r="A77" s="346"/>
      <c r="B77" s="347"/>
      <c r="C77" s="348"/>
      <c r="D77" s="349"/>
      <c r="E77" s="349"/>
      <c r="F77" s="347"/>
      <c r="G77" s="350"/>
      <c r="H77" s="350"/>
      <c r="I77" s="351"/>
      <c r="J77" s="350"/>
      <c r="K77" s="352"/>
    </row>
    <row r="78" spans="1:15" ht="17.399999999999999">
      <c r="A78" s="353"/>
      <c r="B78" s="354" t="s">
        <v>1469</v>
      </c>
      <c r="C78" s="355"/>
      <c r="D78" s="281"/>
      <c r="E78" s="279"/>
      <c r="F78" s="279"/>
      <c r="G78" s="356"/>
      <c r="H78" s="357"/>
      <c r="I78" s="279"/>
      <c r="J78" s="358"/>
      <c r="O78" s="320">
        <f>SUM(H78:H79)</f>
        <v>0</v>
      </c>
    </row>
    <row r="79" spans="1:15" ht="17.399999999999999">
      <c r="A79" s="359"/>
      <c r="B79" s="360"/>
      <c r="C79" s="361" t="s">
        <v>1470</v>
      </c>
      <c r="D79" s="290"/>
      <c r="E79" s="288"/>
      <c r="F79" s="288"/>
      <c r="G79" s="294"/>
      <c r="H79" s="315">
        <f>SUM(H42)</f>
        <v>0</v>
      </c>
      <c r="I79" s="288"/>
      <c r="J79" s="308"/>
    </row>
    <row r="80" spans="1:15" ht="17.399999999999999">
      <c r="A80" s="359"/>
      <c r="B80" s="360"/>
      <c r="C80" s="361"/>
      <c r="D80" s="290"/>
      <c r="E80" s="288"/>
      <c r="F80" s="288"/>
      <c r="G80" s="294"/>
      <c r="H80" s="315"/>
      <c r="I80" s="288"/>
      <c r="J80" s="308"/>
    </row>
    <row r="81" spans="1:15" ht="17.399999999999999">
      <c r="A81" s="359"/>
      <c r="B81" s="360"/>
      <c r="C81" s="361"/>
      <c r="D81" s="290"/>
      <c r="E81" s="288"/>
      <c r="F81" s="288"/>
      <c r="G81" s="294"/>
      <c r="H81" s="315"/>
      <c r="I81" s="288"/>
      <c r="J81" s="308"/>
    </row>
    <row r="82" spans="1:15" ht="17.399999999999999">
      <c r="A82" s="359"/>
      <c r="B82" s="360"/>
      <c r="C82" s="361" t="s">
        <v>1471</v>
      </c>
      <c r="D82" s="290"/>
      <c r="E82" s="288"/>
      <c r="F82" s="288"/>
      <c r="G82" s="315">
        <f>SUM(G75)</f>
        <v>0</v>
      </c>
      <c r="H82" s="294"/>
      <c r="I82" s="288"/>
      <c r="J82" s="308"/>
      <c r="O82" s="320"/>
    </row>
    <row r="83" spans="1:15" ht="17.399999999999999">
      <c r="A83" s="359"/>
      <c r="B83" s="360"/>
      <c r="C83" s="361"/>
      <c r="D83" s="290"/>
      <c r="E83" s="288"/>
      <c r="F83" s="288"/>
      <c r="G83" s="362"/>
      <c r="H83" s="307"/>
      <c r="I83" s="288"/>
      <c r="J83" s="308"/>
      <c r="O83" s="320"/>
    </row>
    <row r="84" spans="1:15" ht="17.399999999999999">
      <c r="A84" s="359"/>
      <c r="B84" s="360"/>
      <c r="C84" s="361" t="s">
        <v>1472</v>
      </c>
      <c r="D84" s="290"/>
      <c r="E84" s="288"/>
      <c r="F84" s="288"/>
      <c r="G84" s="551">
        <f>SUM(G82,H78:H80)</f>
        <v>0</v>
      </c>
      <c r="H84" s="552"/>
      <c r="I84" s="288"/>
      <c r="J84" s="308"/>
      <c r="O84" s="320"/>
    </row>
    <row r="85" spans="1:15" ht="13.8" thickBot="1">
      <c r="A85" s="363"/>
      <c r="B85" s="364"/>
      <c r="C85" s="365"/>
      <c r="D85" s="339"/>
      <c r="E85" s="337"/>
      <c r="F85" s="337"/>
      <c r="G85" s="366"/>
      <c r="H85" s="366"/>
      <c r="I85" s="337"/>
      <c r="J85" s="367"/>
    </row>
  </sheetData>
  <mergeCells count="13">
    <mergeCell ref="I6:I7"/>
    <mergeCell ref="J6:J7"/>
    <mergeCell ref="G84:H84"/>
    <mergeCell ref="A3:E4"/>
    <mergeCell ref="F3:J4"/>
    <mergeCell ref="A5:A7"/>
    <mergeCell ref="B5:B7"/>
    <mergeCell ref="C5:C7"/>
    <mergeCell ref="D5:D7"/>
    <mergeCell ref="E5:E7"/>
    <mergeCell ref="I5:J5"/>
    <mergeCell ref="F6:F7"/>
    <mergeCell ref="G6:H6"/>
  </mergeCells>
  <pageMargins left="0.7" right="0.7" top="0.78740157499999996" bottom="0.78740157499999996" header="0.3" footer="0.3"/>
  <pageSetup paperSize="9" scale="73" orientation="landscape" verticalDpi="0" r:id="rId1"/>
</worksheet>
</file>

<file path=xl/worksheets/sheet12.xml><?xml version="1.0" encoding="utf-8"?>
<worksheet xmlns="http://schemas.openxmlformats.org/spreadsheetml/2006/main" xmlns:r="http://schemas.openxmlformats.org/officeDocument/2006/relationships">
  <sheetPr>
    <pageSetUpPr fitToPage="1"/>
  </sheetPr>
  <dimension ref="A1:BM175"/>
  <sheetViews>
    <sheetView showGridLines="0" workbookViewId="0">
      <selection activeCell="H170" sqref="H170:H174"/>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107</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1086</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ROUND(J130,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ROUND((SUM(BE130:BE174)),  2)</f>
        <v>0</v>
      </c>
      <c r="G33" s="30"/>
      <c r="H33" s="30"/>
      <c r="I33" s="99">
        <v>0.21</v>
      </c>
      <c r="J33" s="98">
        <f>ROUND(((SUM(BE130:BE174))*I33),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ROUND((SUM(BF130:BF174)),  2)</f>
        <v>0</v>
      </c>
      <c r="G34" s="30"/>
      <c r="H34" s="30"/>
      <c r="I34" s="99">
        <v>0.15</v>
      </c>
      <c r="J34" s="98">
        <f>ROUND(((SUM(BF130:BF174))*I34),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ROUND((SUM(BG130:BG174)),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ROUND((SUM(BH130:BH174)),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ROUND((SUM(BI130:BI174)),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SO-09 - Oplocení</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J130</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J131</f>
        <v>0</v>
      </c>
      <c r="L97" s="111"/>
    </row>
    <row r="98" spans="1:31" s="10" customFormat="1" ht="19.95" customHeight="1">
      <c r="B98" s="115"/>
      <c r="D98" s="116" t="s">
        <v>126</v>
      </c>
      <c r="E98" s="117"/>
      <c r="F98" s="117"/>
      <c r="G98" s="117"/>
      <c r="H98" s="117"/>
      <c r="I98" s="117"/>
      <c r="J98" s="118">
        <f>J132</f>
        <v>0</v>
      </c>
      <c r="L98" s="115"/>
    </row>
    <row r="99" spans="1:31" s="10" customFormat="1" ht="19.95" customHeight="1">
      <c r="B99" s="115"/>
      <c r="D99" s="116" t="s">
        <v>387</v>
      </c>
      <c r="E99" s="117"/>
      <c r="F99" s="117"/>
      <c r="G99" s="117"/>
      <c r="H99" s="117"/>
      <c r="I99" s="117"/>
      <c r="J99" s="118">
        <f>J141</f>
        <v>0</v>
      </c>
      <c r="L99" s="115"/>
    </row>
    <row r="100" spans="1:31" s="10" customFormat="1" ht="19.95" customHeight="1">
      <c r="B100" s="115"/>
      <c r="D100" s="116" t="s">
        <v>390</v>
      </c>
      <c r="E100" s="117"/>
      <c r="F100" s="117"/>
      <c r="G100" s="117"/>
      <c r="H100" s="117"/>
      <c r="I100" s="117"/>
      <c r="J100" s="118">
        <f>J144</f>
        <v>0</v>
      </c>
      <c r="L100" s="115"/>
    </row>
    <row r="101" spans="1:31" s="10" customFormat="1" ht="19.95" customHeight="1">
      <c r="B101" s="115"/>
      <c r="D101" s="116" t="s">
        <v>127</v>
      </c>
      <c r="E101" s="117"/>
      <c r="F101" s="117"/>
      <c r="G101" s="117"/>
      <c r="H101" s="117"/>
      <c r="I101" s="117"/>
      <c r="J101" s="118">
        <f>J147</f>
        <v>0</v>
      </c>
      <c r="L101" s="115"/>
    </row>
    <row r="102" spans="1:31" s="10" customFormat="1" ht="19.95" customHeight="1">
      <c r="B102" s="115"/>
      <c r="D102" s="116" t="s">
        <v>128</v>
      </c>
      <c r="E102" s="117"/>
      <c r="F102" s="117"/>
      <c r="G102" s="117"/>
      <c r="H102" s="117"/>
      <c r="I102" s="117"/>
      <c r="J102" s="118">
        <f>J150</f>
        <v>0</v>
      </c>
      <c r="L102" s="115"/>
    </row>
    <row r="103" spans="1:31" s="10" customFormat="1" ht="19.95" customHeight="1">
      <c r="B103" s="115"/>
      <c r="D103" s="116" t="s">
        <v>129</v>
      </c>
      <c r="E103" s="117"/>
      <c r="F103" s="117"/>
      <c r="G103" s="117"/>
      <c r="H103" s="117"/>
      <c r="I103" s="117"/>
      <c r="J103" s="118">
        <f>J156</f>
        <v>0</v>
      </c>
      <c r="L103" s="115"/>
    </row>
    <row r="104" spans="1:31" s="9" customFormat="1" ht="24.9" customHeight="1">
      <c r="B104" s="111"/>
      <c r="D104" s="112" t="s">
        <v>130</v>
      </c>
      <c r="E104" s="113"/>
      <c r="F104" s="113"/>
      <c r="G104" s="113"/>
      <c r="H104" s="113"/>
      <c r="I104" s="113"/>
      <c r="J104" s="114">
        <f>J158</f>
        <v>0</v>
      </c>
      <c r="L104" s="111"/>
    </row>
    <row r="105" spans="1:31" s="10" customFormat="1" ht="19.95" customHeight="1">
      <c r="B105" s="115"/>
      <c r="D105" s="116" t="s">
        <v>131</v>
      </c>
      <c r="E105" s="117"/>
      <c r="F105" s="117"/>
      <c r="G105" s="117"/>
      <c r="H105" s="117"/>
      <c r="I105" s="117"/>
      <c r="J105" s="118">
        <f>J159</f>
        <v>0</v>
      </c>
      <c r="L105" s="115"/>
    </row>
    <row r="106" spans="1:31" s="9" customFormat="1" ht="24.9" customHeight="1">
      <c r="B106" s="111"/>
      <c r="D106" s="112" t="s">
        <v>132</v>
      </c>
      <c r="E106" s="113"/>
      <c r="F106" s="113"/>
      <c r="G106" s="113"/>
      <c r="H106" s="113"/>
      <c r="I106" s="113"/>
      <c r="J106" s="114">
        <f>J166</f>
        <v>0</v>
      </c>
      <c r="L106" s="111"/>
    </row>
    <row r="107" spans="1:31" s="10" customFormat="1" ht="19.95" customHeight="1">
      <c r="B107" s="115"/>
      <c r="D107" s="116" t="s">
        <v>133</v>
      </c>
      <c r="E107" s="117"/>
      <c r="F107" s="117"/>
      <c r="G107" s="117"/>
      <c r="H107" s="117"/>
      <c r="I107" s="117"/>
      <c r="J107" s="118">
        <f>J167</f>
        <v>0</v>
      </c>
      <c r="L107" s="115"/>
    </row>
    <row r="108" spans="1:31" s="10" customFormat="1" ht="19.95" customHeight="1">
      <c r="B108" s="115"/>
      <c r="D108" s="116" t="s">
        <v>134</v>
      </c>
      <c r="E108" s="117"/>
      <c r="F108" s="117"/>
      <c r="G108" s="117"/>
      <c r="H108" s="117"/>
      <c r="I108" s="117"/>
      <c r="J108" s="118">
        <f>J169</f>
        <v>0</v>
      </c>
      <c r="L108" s="115"/>
    </row>
    <row r="109" spans="1:31" s="10" customFormat="1" ht="19.95" customHeight="1">
      <c r="B109" s="115"/>
      <c r="D109" s="116" t="s">
        <v>135</v>
      </c>
      <c r="E109" s="117"/>
      <c r="F109" s="117"/>
      <c r="G109" s="117"/>
      <c r="H109" s="117"/>
      <c r="I109" s="117"/>
      <c r="J109" s="118">
        <f>J171</f>
        <v>0</v>
      </c>
      <c r="L109" s="115"/>
    </row>
    <row r="110" spans="1:31" s="10" customFormat="1" ht="19.95" customHeight="1">
      <c r="B110" s="115"/>
      <c r="D110" s="116" t="s">
        <v>136</v>
      </c>
      <c r="E110" s="117"/>
      <c r="F110" s="117"/>
      <c r="G110" s="117"/>
      <c r="H110" s="117"/>
      <c r="I110" s="117"/>
      <c r="J110" s="118">
        <f>J173</f>
        <v>0</v>
      </c>
      <c r="L110" s="115"/>
    </row>
    <row r="111" spans="1:31" s="2" customFormat="1" ht="21.75" customHeight="1">
      <c r="A111" s="30"/>
      <c r="B111" s="31"/>
      <c r="C111" s="30"/>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6.9" customHeight="1">
      <c r="A112" s="30"/>
      <c r="B112" s="45"/>
      <c r="C112" s="46"/>
      <c r="D112" s="46"/>
      <c r="E112" s="46"/>
      <c r="F112" s="46"/>
      <c r="G112" s="46"/>
      <c r="H112" s="46"/>
      <c r="I112" s="46"/>
      <c r="J112" s="46"/>
      <c r="K112" s="46"/>
      <c r="L112" s="40"/>
      <c r="S112" s="30"/>
      <c r="T112" s="30"/>
      <c r="U112" s="30"/>
      <c r="V112" s="30"/>
      <c r="W112" s="30"/>
      <c r="X112" s="30"/>
      <c r="Y112" s="30"/>
      <c r="Z112" s="30"/>
      <c r="AA112" s="30"/>
      <c r="AB112" s="30"/>
      <c r="AC112" s="30"/>
      <c r="AD112" s="30"/>
      <c r="AE112" s="30"/>
    </row>
    <row r="116" spans="1:31" s="2" customFormat="1" ht="6.9" customHeight="1">
      <c r="A116" s="30"/>
      <c r="B116" s="47"/>
      <c r="C116" s="48"/>
      <c r="D116" s="48"/>
      <c r="E116" s="48"/>
      <c r="F116" s="48"/>
      <c r="G116" s="48"/>
      <c r="H116" s="48"/>
      <c r="I116" s="48"/>
      <c r="J116" s="48"/>
      <c r="K116" s="48"/>
      <c r="L116" s="40"/>
      <c r="S116" s="30"/>
      <c r="T116" s="30"/>
      <c r="U116" s="30"/>
      <c r="V116" s="30"/>
      <c r="W116" s="30"/>
      <c r="X116" s="30"/>
      <c r="Y116" s="30"/>
      <c r="Z116" s="30"/>
      <c r="AA116" s="30"/>
      <c r="AB116" s="30"/>
      <c r="AC116" s="30"/>
      <c r="AD116" s="30"/>
      <c r="AE116" s="30"/>
    </row>
    <row r="117" spans="1:31" s="2" customFormat="1" ht="24.9" customHeight="1">
      <c r="A117" s="30"/>
      <c r="B117" s="31"/>
      <c r="C117" s="22" t="s">
        <v>137</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31" s="2" customFormat="1" ht="6.9" customHeight="1">
      <c r="A118" s="30"/>
      <c r="B118" s="31"/>
      <c r="C118" s="30"/>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12" customHeight="1">
      <c r="A119" s="30"/>
      <c r="B119" s="31"/>
      <c r="C119" s="27" t="s">
        <v>14</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31" s="2" customFormat="1" ht="16.5" customHeight="1">
      <c r="A120" s="30"/>
      <c r="B120" s="31"/>
      <c r="C120" s="30"/>
      <c r="D120" s="30"/>
      <c r="E120" s="545" t="str">
        <f>E7</f>
        <v>III. etapa revitalizace Letního cvičiště Louny</v>
      </c>
      <c r="F120" s="546"/>
      <c r="G120" s="546"/>
      <c r="H120" s="546"/>
      <c r="I120" s="30"/>
      <c r="J120" s="30"/>
      <c r="K120" s="30"/>
      <c r="L120" s="40"/>
      <c r="S120" s="30"/>
      <c r="T120" s="30"/>
      <c r="U120" s="30"/>
      <c r="V120" s="30"/>
      <c r="W120" s="30"/>
      <c r="X120" s="30"/>
      <c r="Y120" s="30"/>
      <c r="Z120" s="30"/>
      <c r="AA120" s="30"/>
      <c r="AB120" s="30"/>
      <c r="AC120" s="30"/>
      <c r="AD120" s="30"/>
      <c r="AE120" s="30"/>
    </row>
    <row r="121" spans="1:31" s="2" customFormat="1" ht="12" customHeight="1">
      <c r="A121" s="30"/>
      <c r="B121" s="31"/>
      <c r="C121" s="27" t="s">
        <v>118</v>
      </c>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31" s="2" customFormat="1" ht="16.5" customHeight="1">
      <c r="A122" s="30"/>
      <c r="B122" s="31"/>
      <c r="C122" s="30"/>
      <c r="D122" s="30"/>
      <c r="E122" s="537" t="str">
        <f>E9</f>
        <v>SO-09 - Oplocení</v>
      </c>
      <c r="F122" s="544"/>
      <c r="G122" s="544"/>
      <c r="H122" s="544"/>
      <c r="I122" s="30"/>
      <c r="J122" s="30"/>
      <c r="K122" s="30"/>
      <c r="L122" s="40"/>
      <c r="S122" s="30"/>
      <c r="T122" s="30"/>
      <c r="U122" s="30"/>
      <c r="V122" s="30"/>
      <c r="W122" s="30"/>
      <c r="X122" s="30"/>
      <c r="Y122" s="30"/>
      <c r="Z122" s="30"/>
      <c r="AA122" s="30"/>
      <c r="AB122" s="30"/>
      <c r="AC122" s="30"/>
      <c r="AD122" s="30"/>
      <c r="AE122" s="30"/>
    </row>
    <row r="123" spans="1:31"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31" s="2" customFormat="1" ht="12" customHeight="1">
      <c r="A124" s="30"/>
      <c r="B124" s="31"/>
      <c r="C124" s="27" t="s">
        <v>18</v>
      </c>
      <c r="D124" s="30"/>
      <c r="E124" s="30"/>
      <c r="F124" s="25" t="str">
        <f>F12</f>
        <v>Louny</v>
      </c>
      <c r="G124" s="30"/>
      <c r="H124" s="30"/>
      <c r="I124" s="27" t="s">
        <v>20</v>
      </c>
      <c r="J124" s="53">
        <f>IF(J12="","",J12)</f>
        <v>44179</v>
      </c>
      <c r="K124" s="30"/>
      <c r="L124" s="40"/>
      <c r="S124" s="30"/>
      <c r="T124" s="30"/>
      <c r="U124" s="30"/>
      <c r="V124" s="30"/>
      <c r="W124" s="30"/>
      <c r="X124" s="30"/>
      <c r="Y124" s="30"/>
      <c r="Z124" s="30"/>
      <c r="AA124" s="30"/>
      <c r="AB124" s="30"/>
      <c r="AC124" s="30"/>
      <c r="AD124" s="30"/>
      <c r="AE124" s="30"/>
    </row>
    <row r="125" spans="1:31" s="2" customFormat="1" ht="6.9" customHeight="1">
      <c r="A125" s="30"/>
      <c r="B125" s="31"/>
      <c r="C125" s="30"/>
      <c r="D125" s="30"/>
      <c r="E125" s="30"/>
      <c r="F125" s="30"/>
      <c r="G125" s="30"/>
      <c r="H125" s="30"/>
      <c r="I125" s="30"/>
      <c r="J125" s="30"/>
      <c r="K125" s="30"/>
      <c r="L125" s="40"/>
      <c r="S125" s="30"/>
      <c r="T125" s="30"/>
      <c r="U125" s="30"/>
      <c r="V125" s="30"/>
      <c r="W125" s="30"/>
      <c r="X125" s="30"/>
      <c r="Y125" s="30"/>
      <c r="Z125" s="30"/>
      <c r="AA125" s="30"/>
      <c r="AB125" s="30"/>
      <c r="AC125" s="30"/>
      <c r="AD125" s="30"/>
      <c r="AE125" s="30"/>
    </row>
    <row r="126" spans="1:31" s="2" customFormat="1" ht="25.65" customHeight="1">
      <c r="A126" s="30"/>
      <c r="B126" s="31"/>
      <c r="C126" s="27" t="s">
        <v>21</v>
      </c>
      <c r="D126" s="30"/>
      <c r="E126" s="30"/>
      <c r="F126" s="25" t="str">
        <f>E15</f>
        <v>Město Louny</v>
      </c>
      <c r="G126" s="30"/>
      <c r="H126" s="30"/>
      <c r="I126" s="27" t="s">
        <v>27</v>
      </c>
      <c r="J126" s="28" t="str">
        <f>E21</f>
        <v>Sportovní projekty s.r.o.</v>
      </c>
      <c r="K126" s="30"/>
      <c r="L126" s="40"/>
      <c r="S126" s="30"/>
      <c r="T126" s="30"/>
      <c r="U126" s="30"/>
      <c r="V126" s="30"/>
      <c r="W126" s="30"/>
      <c r="X126" s="30"/>
      <c r="Y126" s="30"/>
      <c r="Z126" s="30"/>
      <c r="AA126" s="30"/>
      <c r="AB126" s="30"/>
      <c r="AC126" s="30"/>
      <c r="AD126" s="30"/>
      <c r="AE126" s="30"/>
    </row>
    <row r="127" spans="1:31" s="2" customFormat="1" ht="15.15" customHeight="1">
      <c r="A127" s="30"/>
      <c r="B127" s="31"/>
      <c r="C127" s="27" t="s">
        <v>25</v>
      </c>
      <c r="D127" s="30"/>
      <c r="E127" s="30"/>
      <c r="F127" s="25" t="str">
        <f>IF(E18="","",E18)</f>
        <v xml:space="preserve"> </v>
      </c>
      <c r="G127" s="30"/>
      <c r="H127" s="30"/>
      <c r="I127" s="27" t="s">
        <v>30</v>
      </c>
      <c r="J127" s="28" t="str">
        <f>E24</f>
        <v>F.Pecka</v>
      </c>
      <c r="K127" s="30"/>
      <c r="L127" s="40"/>
      <c r="S127" s="30"/>
      <c r="T127" s="30"/>
      <c r="U127" s="30"/>
      <c r="V127" s="30"/>
      <c r="W127" s="30"/>
      <c r="X127" s="30"/>
      <c r="Y127" s="30"/>
      <c r="Z127" s="30"/>
      <c r="AA127" s="30"/>
      <c r="AB127" s="30"/>
      <c r="AC127" s="30"/>
      <c r="AD127" s="30"/>
      <c r="AE127" s="30"/>
    </row>
    <row r="128" spans="1:31" s="2" customFormat="1" ht="10.35" customHeight="1">
      <c r="A128" s="30"/>
      <c r="B128" s="31"/>
      <c r="C128" s="30"/>
      <c r="D128" s="30"/>
      <c r="E128" s="30"/>
      <c r="F128" s="30"/>
      <c r="G128" s="30"/>
      <c r="H128" s="30"/>
      <c r="I128" s="30"/>
      <c r="J128" s="30"/>
      <c r="K128" s="30"/>
      <c r="L128" s="40"/>
      <c r="S128" s="30"/>
      <c r="T128" s="30"/>
      <c r="U128" s="30"/>
      <c r="V128" s="30"/>
      <c r="W128" s="30"/>
      <c r="X128" s="30"/>
      <c r="Y128" s="30"/>
      <c r="Z128" s="30"/>
      <c r="AA128" s="30"/>
      <c r="AB128" s="30"/>
      <c r="AC128" s="30"/>
      <c r="AD128" s="30"/>
      <c r="AE128" s="30"/>
    </row>
    <row r="129" spans="1:65" s="11" customFormat="1" ht="29.25" customHeight="1">
      <c r="A129" s="119"/>
      <c r="B129" s="120"/>
      <c r="C129" s="121" t="s">
        <v>138</v>
      </c>
      <c r="D129" s="122" t="s">
        <v>58</v>
      </c>
      <c r="E129" s="122" t="s">
        <v>54</v>
      </c>
      <c r="F129" s="122" t="s">
        <v>55</v>
      </c>
      <c r="G129" s="122" t="s">
        <v>139</v>
      </c>
      <c r="H129" s="122" t="s">
        <v>140</v>
      </c>
      <c r="I129" s="122" t="s">
        <v>141</v>
      </c>
      <c r="J129" s="123" t="s">
        <v>122</v>
      </c>
      <c r="K129" s="124" t="s">
        <v>142</v>
      </c>
      <c r="L129" s="125"/>
      <c r="M129" s="60" t="s">
        <v>1</v>
      </c>
      <c r="N129" s="61" t="s">
        <v>37</v>
      </c>
      <c r="O129" s="61" t="s">
        <v>143</v>
      </c>
      <c r="P129" s="61" t="s">
        <v>144</v>
      </c>
      <c r="Q129" s="61" t="s">
        <v>145</v>
      </c>
      <c r="R129" s="61" t="s">
        <v>146</v>
      </c>
      <c r="S129" s="61" t="s">
        <v>147</v>
      </c>
      <c r="T129" s="62" t="s">
        <v>148</v>
      </c>
      <c r="U129" s="119"/>
      <c r="V129" s="119"/>
      <c r="W129" s="119"/>
      <c r="X129" s="119"/>
      <c r="Y129" s="119"/>
      <c r="Z129" s="119"/>
      <c r="AA129" s="119"/>
      <c r="AB129" s="119"/>
      <c r="AC129" s="119"/>
      <c r="AD129" s="119"/>
      <c r="AE129" s="119"/>
    </row>
    <row r="130" spans="1:65" s="2" customFormat="1" ht="22.8" customHeight="1">
      <c r="A130" s="30"/>
      <c r="B130" s="31"/>
      <c r="C130" s="67" t="s">
        <v>149</v>
      </c>
      <c r="D130" s="30"/>
      <c r="E130" s="30"/>
      <c r="F130" s="30"/>
      <c r="G130" s="30"/>
      <c r="H130" s="30"/>
      <c r="I130" s="30"/>
      <c r="J130" s="126">
        <f>BK130</f>
        <v>0</v>
      </c>
      <c r="K130" s="30"/>
      <c r="L130" s="31"/>
      <c r="M130" s="63"/>
      <c r="N130" s="54"/>
      <c r="O130" s="64"/>
      <c r="P130" s="127">
        <f>P131+P158+P166</f>
        <v>138.74705499999999</v>
      </c>
      <c r="Q130" s="64"/>
      <c r="R130" s="127">
        <f>R131+R158+R166</f>
        <v>20.019551629999999</v>
      </c>
      <c r="S130" s="64"/>
      <c r="T130" s="128">
        <f>T131+T158+T166</f>
        <v>11.984999999999999</v>
      </c>
      <c r="U130" s="30"/>
      <c r="V130" s="30"/>
      <c r="W130" s="30"/>
      <c r="X130" s="30"/>
      <c r="Y130" s="30"/>
      <c r="Z130" s="30"/>
      <c r="AA130" s="30"/>
      <c r="AB130" s="30"/>
      <c r="AC130" s="30"/>
      <c r="AD130" s="30"/>
      <c r="AE130" s="30"/>
      <c r="AT130" s="18" t="s">
        <v>72</v>
      </c>
      <c r="AU130" s="18" t="s">
        <v>124</v>
      </c>
      <c r="BK130" s="129">
        <f>BK131+BK158+BK166</f>
        <v>0</v>
      </c>
    </row>
    <row r="131" spans="1:65" s="12" customFormat="1" ht="25.95" customHeight="1">
      <c r="B131" s="130"/>
      <c r="D131" s="131" t="s">
        <v>72</v>
      </c>
      <c r="E131" s="132" t="s">
        <v>150</v>
      </c>
      <c r="F131" s="132" t="s">
        <v>151</v>
      </c>
      <c r="J131" s="133">
        <f>BK131</f>
        <v>0</v>
      </c>
      <c r="L131" s="130"/>
      <c r="M131" s="134"/>
      <c r="N131" s="135"/>
      <c r="O131" s="135"/>
      <c r="P131" s="136">
        <f>P132+P141+P144+P147+P150+P156</f>
        <v>138.74705499999999</v>
      </c>
      <c r="Q131" s="135"/>
      <c r="R131" s="136">
        <f>R132+R141+R144+R147+R150+R156</f>
        <v>20.019551629999999</v>
      </c>
      <c r="S131" s="135"/>
      <c r="T131" s="137">
        <f>T132+T141+T144+T147+T150+T156</f>
        <v>11.984999999999999</v>
      </c>
      <c r="AR131" s="131" t="s">
        <v>81</v>
      </c>
      <c r="AT131" s="138" t="s">
        <v>72</v>
      </c>
      <c r="AU131" s="138" t="s">
        <v>73</v>
      </c>
      <c r="AY131" s="131" t="s">
        <v>152</v>
      </c>
      <c r="BK131" s="139">
        <f>BK132+BK141+BK144+BK147+BK150+BK156</f>
        <v>0</v>
      </c>
    </row>
    <row r="132" spans="1:65" s="12" customFormat="1" ht="22.8" customHeight="1">
      <c r="B132" s="130"/>
      <c r="D132" s="131" t="s">
        <v>72</v>
      </c>
      <c r="E132" s="140" t="s">
        <v>81</v>
      </c>
      <c r="F132" s="140" t="s">
        <v>153</v>
      </c>
      <c r="J132" s="141">
        <f>BK132</f>
        <v>0</v>
      </c>
      <c r="L132" s="130"/>
      <c r="M132" s="134"/>
      <c r="N132" s="135"/>
      <c r="O132" s="135"/>
      <c r="P132" s="136">
        <f>SUM(P133:P140)</f>
        <v>44.640611999999997</v>
      </c>
      <c r="Q132" s="135"/>
      <c r="R132" s="136">
        <f>SUM(R133:R140)</f>
        <v>0</v>
      </c>
      <c r="S132" s="135"/>
      <c r="T132" s="137">
        <f>SUM(T133:T140)</f>
        <v>11.984999999999999</v>
      </c>
      <c r="AR132" s="131" t="s">
        <v>81</v>
      </c>
      <c r="AT132" s="138" t="s">
        <v>72</v>
      </c>
      <c r="AU132" s="138" t="s">
        <v>81</v>
      </c>
      <c r="AY132" s="131" t="s">
        <v>152</v>
      </c>
      <c r="BK132" s="139">
        <f>SUM(BK133:BK140)</f>
        <v>0</v>
      </c>
    </row>
    <row r="133" spans="1:65" s="2" customFormat="1" ht="24.15" customHeight="1">
      <c r="A133" s="30"/>
      <c r="B133" s="142"/>
      <c r="C133" s="143" t="s">
        <v>81</v>
      </c>
      <c r="D133" s="143" t="s">
        <v>154</v>
      </c>
      <c r="E133" s="144" t="s">
        <v>1087</v>
      </c>
      <c r="F133" s="145" t="s">
        <v>1088</v>
      </c>
      <c r="G133" s="146" t="s">
        <v>157</v>
      </c>
      <c r="H133" s="147">
        <v>23.5</v>
      </c>
      <c r="I133" s="148"/>
      <c r="J133" s="148">
        <f>ROUND(I133*H133,2)</f>
        <v>0</v>
      </c>
      <c r="K133" s="149"/>
      <c r="L133" s="31"/>
      <c r="M133" s="150" t="s">
        <v>1</v>
      </c>
      <c r="N133" s="151" t="s">
        <v>38</v>
      </c>
      <c r="O133" s="152">
        <v>0.69499999999999995</v>
      </c>
      <c r="P133" s="152">
        <f>O133*H133</f>
        <v>16.3325</v>
      </c>
      <c r="Q133" s="152">
        <v>0</v>
      </c>
      <c r="R133" s="152">
        <f>Q133*H133</f>
        <v>0</v>
      </c>
      <c r="S133" s="152">
        <v>0.28999999999999998</v>
      </c>
      <c r="T133" s="153">
        <f>S133*H133</f>
        <v>6.8149999999999995</v>
      </c>
      <c r="U133" s="30"/>
      <c r="V133" s="30"/>
      <c r="W133" s="30"/>
      <c r="X133" s="30"/>
      <c r="Y133" s="30"/>
      <c r="Z133" s="30"/>
      <c r="AA133" s="30"/>
      <c r="AB133" s="30"/>
      <c r="AC133" s="30"/>
      <c r="AD133" s="30"/>
      <c r="AE133" s="30"/>
      <c r="AR133" s="154" t="s">
        <v>158</v>
      </c>
      <c r="AT133" s="154" t="s">
        <v>154</v>
      </c>
      <c r="AU133" s="154" t="s">
        <v>83</v>
      </c>
      <c r="AY133" s="18" t="s">
        <v>152</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158</v>
      </c>
      <c r="BM133" s="154" t="s">
        <v>1089</v>
      </c>
    </row>
    <row r="134" spans="1:65" s="13" customFormat="1">
      <c r="B134" s="156"/>
      <c r="D134" s="157" t="s">
        <v>160</v>
      </c>
      <c r="E134" s="158" t="s">
        <v>1</v>
      </c>
      <c r="F134" s="159" t="s">
        <v>1090</v>
      </c>
      <c r="H134" s="160">
        <v>23.5</v>
      </c>
      <c r="L134" s="156"/>
      <c r="M134" s="161"/>
      <c r="N134" s="162"/>
      <c r="O134" s="162"/>
      <c r="P134" s="162"/>
      <c r="Q134" s="162"/>
      <c r="R134" s="162"/>
      <c r="S134" s="162"/>
      <c r="T134" s="163"/>
      <c r="AT134" s="158" t="s">
        <v>160</v>
      </c>
      <c r="AU134" s="158" t="s">
        <v>83</v>
      </c>
      <c r="AV134" s="13" t="s">
        <v>83</v>
      </c>
      <c r="AW134" s="13" t="s">
        <v>29</v>
      </c>
      <c r="AX134" s="13" t="s">
        <v>81</v>
      </c>
      <c r="AY134" s="158" t="s">
        <v>152</v>
      </c>
    </row>
    <row r="135" spans="1:65" s="2" customFormat="1" ht="14.4" customHeight="1">
      <c r="A135" s="30"/>
      <c r="B135" s="142"/>
      <c r="C135" s="143" t="s">
        <v>83</v>
      </c>
      <c r="D135" s="143" t="s">
        <v>154</v>
      </c>
      <c r="E135" s="144" t="s">
        <v>1091</v>
      </c>
      <c r="F135" s="145" t="s">
        <v>1092</v>
      </c>
      <c r="G135" s="146" t="s">
        <v>157</v>
      </c>
      <c r="H135" s="147">
        <v>23.5</v>
      </c>
      <c r="I135" s="148"/>
      <c r="J135" s="148">
        <f>ROUND(I135*H135,2)</f>
        <v>0</v>
      </c>
      <c r="K135" s="149"/>
      <c r="L135" s="31"/>
      <c r="M135" s="150" t="s">
        <v>1</v>
      </c>
      <c r="N135" s="151" t="s">
        <v>38</v>
      </c>
      <c r="O135" s="152">
        <v>0.41199999999999998</v>
      </c>
      <c r="P135" s="152">
        <f>O135*H135</f>
        <v>9.6819999999999986</v>
      </c>
      <c r="Q135" s="152">
        <v>0</v>
      </c>
      <c r="R135" s="152">
        <f>Q135*H135</f>
        <v>0</v>
      </c>
      <c r="S135" s="152">
        <v>0.22</v>
      </c>
      <c r="T135" s="153">
        <f>S135*H135</f>
        <v>5.17</v>
      </c>
      <c r="U135" s="30"/>
      <c r="V135" s="30"/>
      <c r="W135" s="30"/>
      <c r="X135" s="30"/>
      <c r="Y135" s="30"/>
      <c r="Z135" s="30"/>
      <c r="AA135" s="30"/>
      <c r="AB135" s="30"/>
      <c r="AC135" s="30"/>
      <c r="AD135" s="30"/>
      <c r="AE135" s="30"/>
      <c r="AR135" s="154" t="s">
        <v>158</v>
      </c>
      <c r="AT135" s="154" t="s">
        <v>154</v>
      </c>
      <c r="AU135" s="154" t="s">
        <v>83</v>
      </c>
      <c r="AY135" s="18" t="s">
        <v>152</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158</v>
      </c>
      <c r="BM135" s="154" t="s">
        <v>1093</v>
      </c>
    </row>
    <row r="136" spans="1:65" s="13" customFormat="1">
      <c r="B136" s="156"/>
      <c r="D136" s="157" t="s">
        <v>160</v>
      </c>
      <c r="E136" s="158" t="s">
        <v>1</v>
      </c>
      <c r="F136" s="159" t="s">
        <v>1090</v>
      </c>
      <c r="H136" s="160">
        <v>23.5</v>
      </c>
      <c r="L136" s="156"/>
      <c r="M136" s="161"/>
      <c r="N136" s="162"/>
      <c r="O136" s="162"/>
      <c r="P136" s="162"/>
      <c r="Q136" s="162"/>
      <c r="R136" s="162"/>
      <c r="S136" s="162"/>
      <c r="T136" s="163"/>
      <c r="AT136" s="158" t="s">
        <v>160</v>
      </c>
      <c r="AU136" s="158" t="s">
        <v>83</v>
      </c>
      <c r="AV136" s="13" t="s">
        <v>83</v>
      </c>
      <c r="AW136" s="13" t="s">
        <v>29</v>
      </c>
      <c r="AX136" s="13" t="s">
        <v>81</v>
      </c>
      <c r="AY136" s="158" t="s">
        <v>152</v>
      </c>
    </row>
    <row r="137" spans="1:65" s="2" customFormat="1" ht="24.15" customHeight="1">
      <c r="A137" s="30"/>
      <c r="B137" s="142"/>
      <c r="C137" s="143" t="s">
        <v>166</v>
      </c>
      <c r="D137" s="143" t="s">
        <v>154</v>
      </c>
      <c r="E137" s="144" t="s">
        <v>409</v>
      </c>
      <c r="F137" s="145" t="s">
        <v>410</v>
      </c>
      <c r="G137" s="146" t="s">
        <v>178</v>
      </c>
      <c r="H137" s="147">
        <v>2.5920000000000001</v>
      </c>
      <c r="I137" s="148"/>
      <c r="J137" s="148">
        <f>ROUND(I137*H137,2)</f>
        <v>0</v>
      </c>
      <c r="K137" s="149"/>
      <c r="L137" s="31"/>
      <c r="M137" s="150" t="s">
        <v>1</v>
      </c>
      <c r="N137" s="151" t="s">
        <v>38</v>
      </c>
      <c r="O137" s="152">
        <v>7.133</v>
      </c>
      <c r="P137" s="152">
        <f>O137*H137</f>
        <v>18.488735999999999</v>
      </c>
      <c r="Q137" s="152">
        <v>0</v>
      </c>
      <c r="R137" s="152">
        <f>Q137*H137</f>
        <v>0</v>
      </c>
      <c r="S137" s="152">
        <v>0</v>
      </c>
      <c r="T137" s="153">
        <f>S137*H137</f>
        <v>0</v>
      </c>
      <c r="U137" s="30"/>
      <c r="V137" s="30"/>
      <c r="W137" s="30"/>
      <c r="X137" s="30"/>
      <c r="Y137" s="30"/>
      <c r="Z137" s="30"/>
      <c r="AA137" s="30"/>
      <c r="AB137" s="30"/>
      <c r="AC137" s="30"/>
      <c r="AD137" s="30"/>
      <c r="AE137" s="30"/>
      <c r="AR137" s="154" t="s">
        <v>158</v>
      </c>
      <c r="AT137" s="154" t="s">
        <v>154</v>
      </c>
      <c r="AU137" s="154" t="s">
        <v>83</v>
      </c>
      <c r="AY137" s="18" t="s">
        <v>152</v>
      </c>
      <c r="BE137" s="155">
        <f>IF(N137="základní",J137,0)</f>
        <v>0</v>
      </c>
      <c r="BF137" s="155">
        <f>IF(N137="snížená",J137,0)</f>
        <v>0</v>
      </c>
      <c r="BG137" s="155">
        <f>IF(N137="zákl. přenesená",J137,0)</f>
        <v>0</v>
      </c>
      <c r="BH137" s="155">
        <f>IF(N137="sníž. přenesená",J137,0)</f>
        <v>0</v>
      </c>
      <c r="BI137" s="155">
        <f>IF(N137="nulová",J137,0)</f>
        <v>0</v>
      </c>
      <c r="BJ137" s="18" t="s">
        <v>81</v>
      </c>
      <c r="BK137" s="155">
        <f>ROUND(I137*H137,2)</f>
        <v>0</v>
      </c>
      <c r="BL137" s="18" t="s">
        <v>158</v>
      </c>
      <c r="BM137" s="154" t="s">
        <v>1094</v>
      </c>
    </row>
    <row r="138" spans="1:65" s="13" customFormat="1">
      <c r="B138" s="156"/>
      <c r="D138" s="157" t="s">
        <v>160</v>
      </c>
      <c r="E138" s="158" t="s">
        <v>1</v>
      </c>
      <c r="F138" s="159" t="s">
        <v>1095</v>
      </c>
      <c r="H138" s="160">
        <v>2.5920000000000001</v>
      </c>
      <c r="L138" s="156"/>
      <c r="M138" s="161"/>
      <c r="N138" s="162"/>
      <c r="O138" s="162"/>
      <c r="P138" s="162"/>
      <c r="Q138" s="162"/>
      <c r="R138" s="162"/>
      <c r="S138" s="162"/>
      <c r="T138" s="163"/>
      <c r="AT138" s="158" t="s">
        <v>160</v>
      </c>
      <c r="AU138" s="158" t="s">
        <v>83</v>
      </c>
      <c r="AV138" s="13" t="s">
        <v>83</v>
      </c>
      <c r="AW138" s="13" t="s">
        <v>29</v>
      </c>
      <c r="AX138" s="13" t="s">
        <v>81</v>
      </c>
      <c r="AY138" s="158" t="s">
        <v>152</v>
      </c>
    </row>
    <row r="139" spans="1:65" s="2" customFormat="1" ht="24.15" customHeight="1">
      <c r="A139" s="30"/>
      <c r="B139" s="142"/>
      <c r="C139" s="143" t="s">
        <v>158</v>
      </c>
      <c r="D139" s="143" t="s">
        <v>154</v>
      </c>
      <c r="E139" s="144" t="s">
        <v>210</v>
      </c>
      <c r="F139" s="145" t="s">
        <v>211</v>
      </c>
      <c r="G139" s="146" t="s">
        <v>178</v>
      </c>
      <c r="H139" s="147">
        <v>2.5920000000000001</v>
      </c>
      <c r="I139" s="148"/>
      <c r="J139" s="148">
        <f>ROUND(I139*H139,2)</f>
        <v>0</v>
      </c>
      <c r="K139" s="149"/>
      <c r="L139" s="31"/>
      <c r="M139" s="150" t="s">
        <v>1</v>
      </c>
      <c r="N139" s="151" t="s">
        <v>38</v>
      </c>
      <c r="O139" s="152">
        <v>4.3999999999999997E-2</v>
      </c>
      <c r="P139" s="152">
        <f>O139*H139</f>
        <v>0.114048</v>
      </c>
      <c r="Q139" s="152">
        <v>0</v>
      </c>
      <c r="R139" s="152">
        <f>Q139*H139</f>
        <v>0</v>
      </c>
      <c r="S139" s="152">
        <v>0</v>
      </c>
      <c r="T139" s="153">
        <f>S139*H139</f>
        <v>0</v>
      </c>
      <c r="U139" s="30"/>
      <c r="V139" s="30"/>
      <c r="W139" s="30"/>
      <c r="X139" s="30"/>
      <c r="Y139" s="30"/>
      <c r="Z139" s="30"/>
      <c r="AA139" s="30"/>
      <c r="AB139" s="30"/>
      <c r="AC139" s="30"/>
      <c r="AD139" s="30"/>
      <c r="AE139" s="30"/>
      <c r="AR139" s="154" t="s">
        <v>158</v>
      </c>
      <c r="AT139" s="154" t="s">
        <v>154</v>
      </c>
      <c r="AU139" s="154" t="s">
        <v>83</v>
      </c>
      <c r="AY139" s="18" t="s">
        <v>152</v>
      </c>
      <c r="BE139" s="155">
        <f>IF(N139="základní",J139,0)</f>
        <v>0</v>
      </c>
      <c r="BF139" s="155">
        <f>IF(N139="snížená",J139,0)</f>
        <v>0</v>
      </c>
      <c r="BG139" s="155">
        <f>IF(N139="zákl. přenesená",J139,0)</f>
        <v>0</v>
      </c>
      <c r="BH139" s="155">
        <f>IF(N139="sníž. přenesená",J139,0)</f>
        <v>0</v>
      </c>
      <c r="BI139" s="155">
        <f>IF(N139="nulová",J139,0)</f>
        <v>0</v>
      </c>
      <c r="BJ139" s="18" t="s">
        <v>81</v>
      </c>
      <c r="BK139" s="155">
        <f>ROUND(I139*H139,2)</f>
        <v>0</v>
      </c>
      <c r="BL139" s="18" t="s">
        <v>158</v>
      </c>
      <c r="BM139" s="154" t="s">
        <v>1096</v>
      </c>
    </row>
    <row r="140" spans="1:65" s="2" customFormat="1" ht="14.4" customHeight="1">
      <c r="A140" s="30"/>
      <c r="B140" s="142"/>
      <c r="C140" s="143" t="s">
        <v>175</v>
      </c>
      <c r="D140" s="143" t="s">
        <v>154</v>
      </c>
      <c r="E140" s="144" t="s">
        <v>216</v>
      </c>
      <c r="F140" s="145" t="s">
        <v>217</v>
      </c>
      <c r="G140" s="146" t="s">
        <v>178</v>
      </c>
      <c r="H140" s="147">
        <v>2.5920000000000001</v>
      </c>
      <c r="I140" s="148"/>
      <c r="J140" s="148">
        <f>ROUND(I140*H140,2)</f>
        <v>0</v>
      </c>
      <c r="K140" s="149"/>
      <c r="L140" s="31"/>
      <c r="M140" s="150" t="s">
        <v>1</v>
      </c>
      <c r="N140" s="151" t="s">
        <v>38</v>
      </c>
      <c r="O140" s="152">
        <v>8.9999999999999993E-3</v>
      </c>
      <c r="P140" s="152">
        <f>O140*H140</f>
        <v>2.3327999999999998E-2</v>
      </c>
      <c r="Q140" s="152">
        <v>0</v>
      </c>
      <c r="R140" s="152">
        <f>Q140*H140</f>
        <v>0</v>
      </c>
      <c r="S140" s="152">
        <v>0</v>
      </c>
      <c r="T140" s="153">
        <f>S140*H140</f>
        <v>0</v>
      </c>
      <c r="U140" s="30"/>
      <c r="V140" s="30"/>
      <c r="W140" s="30"/>
      <c r="X140" s="30"/>
      <c r="Y140" s="30"/>
      <c r="Z140" s="30"/>
      <c r="AA140" s="30"/>
      <c r="AB140" s="30"/>
      <c r="AC140" s="30"/>
      <c r="AD140" s="30"/>
      <c r="AE140" s="30"/>
      <c r="AR140" s="154" t="s">
        <v>158</v>
      </c>
      <c r="AT140" s="154" t="s">
        <v>154</v>
      </c>
      <c r="AU140" s="154" t="s">
        <v>83</v>
      </c>
      <c r="AY140" s="18" t="s">
        <v>152</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158</v>
      </c>
      <c r="BM140" s="154" t="s">
        <v>1097</v>
      </c>
    </row>
    <row r="141" spans="1:65" s="12" customFormat="1" ht="22.8" customHeight="1">
      <c r="B141" s="130"/>
      <c r="D141" s="131" t="s">
        <v>72</v>
      </c>
      <c r="E141" s="140" t="s">
        <v>83</v>
      </c>
      <c r="F141" s="140" t="s">
        <v>464</v>
      </c>
      <c r="J141" s="141">
        <f>BK141</f>
        <v>0</v>
      </c>
      <c r="L141" s="130"/>
      <c r="M141" s="134"/>
      <c r="N141" s="135"/>
      <c r="O141" s="135"/>
      <c r="P141" s="136">
        <f>SUM(P142:P143)</f>
        <v>1.3706479999999999</v>
      </c>
      <c r="Q141" s="135"/>
      <c r="R141" s="136">
        <f>SUM(R142:R143)</f>
        <v>5.7578716299999995</v>
      </c>
      <c r="S141" s="135"/>
      <c r="T141" s="137">
        <f>SUM(T142:T143)</f>
        <v>0</v>
      </c>
      <c r="AR141" s="131" t="s">
        <v>81</v>
      </c>
      <c r="AT141" s="138" t="s">
        <v>72</v>
      </c>
      <c r="AU141" s="138" t="s">
        <v>81</v>
      </c>
      <c r="AY141" s="131" t="s">
        <v>152</v>
      </c>
      <c r="BK141" s="139">
        <f>SUM(BK142:BK143)</f>
        <v>0</v>
      </c>
    </row>
    <row r="142" spans="1:65" s="2" customFormat="1" ht="14.4" customHeight="1">
      <c r="A142" s="30"/>
      <c r="B142" s="142"/>
      <c r="C142" s="143" t="s">
        <v>204</v>
      </c>
      <c r="D142" s="143" t="s">
        <v>154</v>
      </c>
      <c r="E142" s="144" t="s">
        <v>478</v>
      </c>
      <c r="F142" s="145" t="s">
        <v>479</v>
      </c>
      <c r="G142" s="146" t="s">
        <v>178</v>
      </c>
      <c r="H142" s="147">
        <v>2.347</v>
      </c>
      <c r="I142" s="148"/>
      <c r="J142" s="148">
        <f>ROUND(I142*H142,2)</f>
        <v>0</v>
      </c>
      <c r="K142" s="149"/>
      <c r="L142" s="31"/>
      <c r="M142" s="150" t="s">
        <v>1</v>
      </c>
      <c r="N142" s="151" t="s">
        <v>38</v>
      </c>
      <c r="O142" s="152">
        <v>0.58399999999999996</v>
      </c>
      <c r="P142" s="152">
        <f>O142*H142</f>
        <v>1.3706479999999999</v>
      </c>
      <c r="Q142" s="152">
        <v>2.45329</v>
      </c>
      <c r="R142" s="152">
        <f>Q142*H142</f>
        <v>5.7578716299999995</v>
      </c>
      <c r="S142" s="152">
        <v>0</v>
      </c>
      <c r="T142" s="153">
        <f>S142*H142</f>
        <v>0</v>
      </c>
      <c r="U142" s="30"/>
      <c r="V142" s="30"/>
      <c r="W142" s="30"/>
      <c r="X142" s="30"/>
      <c r="Y142" s="30"/>
      <c r="Z142" s="30"/>
      <c r="AA142" s="30"/>
      <c r="AB142" s="30"/>
      <c r="AC142" s="30"/>
      <c r="AD142" s="30"/>
      <c r="AE142" s="30"/>
      <c r="AR142" s="154" t="s">
        <v>158</v>
      </c>
      <c r="AT142" s="154" t="s">
        <v>154</v>
      </c>
      <c r="AU142" s="154" t="s">
        <v>83</v>
      </c>
      <c r="AY142" s="18" t="s">
        <v>152</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158</v>
      </c>
      <c r="BM142" s="154" t="s">
        <v>1098</v>
      </c>
    </row>
    <row r="143" spans="1:65" s="13" customFormat="1">
      <c r="B143" s="156"/>
      <c r="D143" s="157" t="s">
        <v>160</v>
      </c>
      <c r="E143" s="158" t="s">
        <v>1</v>
      </c>
      <c r="F143" s="159" t="s">
        <v>1099</v>
      </c>
      <c r="H143" s="160">
        <v>2.347</v>
      </c>
      <c r="L143" s="156"/>
      <c r="M143" s="161"/>
      <c r="N143" s="162"/>
      <c r="O143" s="162"/>
      <c r="P143" s="162"/>
      <c r="Q143" s="162"/>
      <c r="R143" s="162"/>
      <c r="S143" s="162"/>
      <c r="T143" s="163"/>
      <c r="AT143" s="158" t="s">
        <v>160</v>
      </c>
      <c r="AU143" s="158" t="s">
        <v>83</v>
      </c>
      <c r="AV143" s="13" t="s">
        <v>83</v>
      </c>
      <c r="AW143" s="13" t="s">
        <v>29</v>
      </c>
      <c r="AX143" s="13" t="s">
        <v>81</v>
      </c>
      <c r="AY143" s="158" t="s">
        <v>152</v>
      </c>
    </row>
    <row r="144" spans="1:65" s="12" customFormat="1" ht="22.8" customHeight="1">
      <c r="B144" s="130"/>
      <c r="D144" s="131" t="s">
        <v>72</v>
      </c>
      <c r="E144" s="140" t="s">
        <v>175</v>
      </c>
      <c r="F144" s="140" t="s">
        <v>567</v>
      </c>
      <c r="J144" s="141">
        <f>BK144</f>
        <v>0</v>
      </c>
      <c r="L144" s="130"/>
      <c r="M144" s="134"/>
      <c r="N144" s="135"/>
      <c r="O144" s="135"/>
      <c r="P144" s="136">
        <f>SUM(P145:P146)</f>
        <v>34.356999999999999</v>
      </c>
      <c r="Q144" s="135"/>
      <c r="R144" s="136">
        <f>SUM(R145:R146)</f>
        <v>14.26168</v>
      </c>
      <c r="S144" s="135"/>
      <c r="T144" s="137">
        <f>SUM(T145:T146)</f>
        <v>0</v>
      </c>
      <c r="AR144" s="131" t="s">
        <v>81</v>
      </c>
      <c r="AT144" s="138" t="s">
        <v>72</v>
      </c>
      <c r="AU144" s="138" t="s">
        <v>81</v>
      </c>
      <c r="AY144" s="131" t="s">
        <v>152</v>
      </c>
      <c r="BK144" s="139">
        <f>SUM(BK145:BK146)</f>
        <v>0</v>
      </c>
    </row>
    <row r="145" spans="1:65" s="2" customFormat="1" ht="24.15" customHeight="1">
      <c r="A145" s="30"/>
      <c r="B145" s="142"/>
      <c r="C145" s="143" t="s">
        <v>209</v>
      </c>
      <c r="D145" s="143" t="s">
        <v>154</v>
      </c>
      <c r="E145" s="144" t="s">
        <v>579</v>
      </c>
      <c r="F145" s="145" t="s">
        <v>580</v>
      </c>
      <c r="G145" s="146" t="s">
        <v>157</v>
      </c>
      <c r="H145" s="147">
        <v>23.5</v>
      </c>
      <c r="I145" s="148"/>
      <c r="J145" s="148">
        <f>ROUND(I145*H145,2)</f>
        <v>0</v>
      </c>
      <c r="K145" s="149"/>
      <c r="L145" s="31"/>
      <c r="M145" s="150" t="s">
        <v>1</v>
      </c>
      <c r="N145" s="151" t="s">
        <v>38</v>
      </c>
      <c r="O145" s="152">
        <v>0.4</v>
      </c>
      <c r="P145" s="152">
        <f>O145*H145</f>
        <v>9.4</v>
      </c>
      <c r="Q145" s="152">
        <v>0.46</v>
      </c>
      <c r="R145" s="152">
        <f>Q145*H145</f>
        <v>10.81</v>
      </c>
      <c r="S145" s="152">
        <v>0</v>
      </c>
      <c r="T145" s="153">
        <f>S145*H145</f>
        <v>0</v>
      </c>
      <c r="U145" s="30"/>
      <c r="V145" s="30"/>
      <c r="W145" s="30"/>
      <c r="X145" s="30"/>
      <c r="Y145" s="30"/>
      <c r="Z145" s="30"/>
      <c r="AA145" s="30"/>
      <c r="AB145" s="30"/>
      <c r="AC145" s="30"/>
      <c r="AD145" s="30"/>
      <c r="AE145" s="30"/>
      <c r="AR145" s="154" t="s">
        <v>158</v>
      </c>
      <c r="AT145" s="154" t="s">
        <v>154</v>
      </c>
      <c r="AU145" s="154" t="s">
        <v>83</v>
      </c>
      <c r="AY145" s="18" t="s">
        <v>152</v>
      </c>
      <c r="BE145" s="155">
        <f>IF(N145="základní",J145,0)</f>
        <v>0</v>
      </c>
      <c r="BF145" s="155">
        <f>IF(N145="snížená",J145,0)</f>
        <v>0</v>
      </c>
      <c r="BG145" s="155">
        <f>IF(N145="zákl. přenesená",J145,0)</f>
        <v>0</v>
      </c>
      <c r="BH145" s="155">
        <f>IF(N145="sníž. přenesená",J145,0)</f>
        <v>0</v>
      </c>
      <c r="BI145" s="155">
        <f>IF(N145="nulová",J145,0)</f>
        <v>0</v>
      </c>
      <c r="BJ145" s="18" t="s">
        <v>81</v>
      </c>
      <c r="BK145" s="155">
        <f>ROUND(I145*H145,2)</f>
        <v>0</v>
      </c>
      <c r="BL145" s="18" t="s">
        <v>158</v>
      </c>
      <c r="BM145" s="154" t="s">
        <v>1100</v>
      </c>
    </row>
    <row r="146" spans="1:65" s="2" customFormat="1" ht="24.15" customHeight="1">
      <c r="A146" s="30"/>
      <c r="B146" s="142"/>
      <c r="C146" s="143" t="s">
        <v>215</v>
      </c>
      <c r="D146" s="143" t="s">
        <v>154</v>
      </c>
      <c r="E146" s="144" t="s">
        <v>582</v>
      </c>
      <c r="F146" s="145" t="s">
        <v>583</v>
      </c>
      <c r="G146" s="146" t="s">
        <v>157</v>
      </c>
      <c r="H146" s="147">
        <v>23.5</v>
      </c>
      <c r="I146" s="148"/>
      <c r="J146" s="148">
        <f>ROUND(I146*H146,2)</f>
        <v>0</v>
      </c>
      <c r="K146" s="149"/>
      <c r="L146" s="31"/>
      <c r="M146" s="150" t="s">
        <v>1</v>
      </c>
      <c r="N146" s="151" t="s">
        <v>38</v>
      </c>
      <c r="O146" s="152">
        <v>1.0620000000000001</v>
      </c>
      <c r="P146" s="152">
        <f>O146*H146</f>
        <v>24.957000000000001</v>
      </c>
      <c r="Q146" s="152">
        <v>0.14688000000000001</v>
      </c>
      <c r="R146" s="152">
        <f>Q146*H146</f>
        <v>3.4516800000000001</v>
      </c>
      <c r="S146" s="152">
        <v>0</v>
      </c>
      <c r="T146" s="153">
        <f>S146*H146</f>
        <v>0</v>
      </c>
      <c r="U146" s="30"/>
      <c r="V146" s="30"/>
      <c r="W146" s="30"/>
      <c r="X146" s="30"/>
      <c r="Y146" s="30"/>
      <c r="Z146" s="30"/>
      <c r="AA146" s="30"/>
      <c r="AB146" s="30"/>
      <c r="AC146" s="30"/>
      <c r="AD146" s="30"/>
      <c r="AE146" s="30"/>
      <c r="AR146" s="154" t="s">
        <v>158</v>
      </c>
      <c r="AT146" s="154" t="s">
        <v>154</v>
      </c>
      <c r="AU146" s="154" t="s">
        <v>83</v>
      </c>
      <c r="AY146" s="18" t="s">
        <v>152</v>
      </c>
      <c r="BE146" s="155">
        <f>IF(N146="základní",J146,0)</f>
        <v>0</v>
      </c>
      <c r="BF146" s="155">
        <f>IF(N146="snížená",J146,0)</f>
        <v>0</v>
      </c>
      <c r="BG146" s="155">
        <f>IF(N146="zákl. přenesená",J146,0)</f>
        <v>0</v>
      </c>
      <c r="BH146" s="155">
        <f>IF(N146="sníž. přenesená",J146,0)</f>
        <v>0</v>
      </c>
      <c r="BI146" s="155">
        <f>IF(N146="nulová",J146,0)</f>
        <v>0</v>
      </c>
      <c r="BJ146" s="18" t="s">
        <v>81</v>
      </c>
      <c r="BK146" s="155">
        <f>ROUND(I146*H146,2)</f>
        <v>0</v>
      </c>
      <c r="BL146" s="18" t="s">
        <v>158</v>
      </c>
      <c r="BM146" s="154" t="s">
        <v>1101</v>
      </c>
    </row>
    <row r="147" spans="1:65" s="12" customFormat="1" ht="22.8" customHeight="1">
      <c r="B147" s="130"/>
      <c r="D147" s="131" t="s">
        <v>72</v>
      </c>
      <c r="E147" s="140" t="s">
        <v>219</v>
      </c>
      <c r="F147" s="140" t="s">
        <v>220</v>
      </c>
      <c r="J147" s="141">
        <f>BK147</f>
        <v>0</v>
      </c>
      <c r="L147" s="130"/>
      <c r="M147" s="134"/>
      <c r="N147" s="135"/>
      <c r="O147" s="135"/>
      <c r="P147" s="136">
        <f>SUM(P148:P149)</f>
        <v>22.834</v>
      </c>
      <c r="Q147" s="135"/>
      <c r="R147" s="136">
        <f>SUM(R148:R149)</f>
        <v>0</v>
      </c>
      <c r="S147" s="135"/>
      <c r="T147" s="137">
        <f>SUM(T148:T149)</f>
        <v>0</v>
      </c>
      <c r="AR147" s="131" t="s">
        <v>81</v>
      </c>
      <c r="AT147" s="138" t="s">
        <v>72</v>
      </c>
      <c r="AU147" s="138" t="s">
        <v>81</v>
      </c>
      <c r="AY147" s="131" t="s">
        <v>152</v>
      </c>
      <c r="BK147" s="139">
        <f>SUM(BK148:BK149)</f>
        <v>0</v>
      </c>
    </row>
    <row r="148" spans="1:65" s="2" customFormat="1" ht="14.4" customHeight="1">
      <c r="A148" s="30"/>
      <c r="B148" s="142"/>
      <c r="C148" s="143" t="s">
        <v>219</v>
      </c>
      <c r="D148" s="143" t="s">
        <v>154</v>
      </c>
      <c r="E148" s="144" t="s">
        <v>1102</v>
      </c>
      <c r="F148" s="145" t="s">
        <v>1103</v>
      </c>
      <c r="G148" s="146" t="s">
        <v>173</v>
      </c>
      <c r="H148" s="147">
        <v>116.5</v>
      </c>
      <c r="I148" s="148"/>
      <c r="J148" s="148">
        <f>ROUND(I148*H148,2)</f>
        <v>0</v>
      </c>
      <c r="K148" s="149"/>
      <c r="L148" s="31"/>
      <c r="M148" s="150" t="s">
        <v>1</v>
      </c>
      <c r="N148" s="151" t="s">
        <v>38</v>
      </c>
      <c r="O148" s="152">
        <v>0.19600000000000001</v>
      </c>
      <c r="P148" s="152">
        <f>O148*H148</f>
        <v>22.834</v>
      </c>
      <c r="Q148" s="152">
        <v>0</v>
      </c>
      <c r="R148" s="152">
        <f>Q148*H148</f>
        <v>0</v>
      </c>
      <c r="S148" s="152">
        <v>0</v>
      </c>
      <c r="T148" s="153">
        <f>S148*H148</f>
        <v>0</v>
      </c>
      <c r="U148" s="30"/>
      <c r="V148" s="30"/>
      <c r="W148" s="30"/>
      <c r="X148" s="30"/>
      <c r="Y148" s="30"/>
      <c r="Z148" s="30"/>
      <c r="AA148" s="30"/>
      <c r="AB148" s="30"/>
      <c r="AC148" s="30"/>
      <c r="AD148" s="30"/>
      <c r="AE148" s="30"/>
      <c r="AR148" s="154" t="s">
        <v>158</v>
      </c>
      <c r="AT148" s="154" t="s">
        <v>154</v>
      </c>
      <c r="AU148" s="154" t="s">
        <v>83</v>
      </c>
      <c r="AY148" s="18" t="s">
        <v>152</v>
      </c>
      <c r="BE148" s="155">
        <f>IF(N148="základní",J148,0)</f>
        <v>0</v>
      </c>
      <c r="BF148" s="155">
        <f>IF(N148="snížená",J148,0)</f>
        <v>0</v>
      </c>
      <c r="BG148" s="155">
        <f>IF(N148="zákl. přenesená",J148,0)</f>
        <v>0</v>
      </c>
      <c r="BH148" s="155">
        <f>IF(N148="sníž. přenesená",J148,0)</f>
        <v>0</v>
      </c>
      <c r="BI148" s="155">
        <f>IF(N148="nulová",J148,0)</f>
        <v>0</v>
      </c>
      <c r="BJ148" s="18" t="s">
        <v>81</v>
      </c>
      <c r="BK148" s="155">
        <f>ROUND(I148*H148,2)</f>
        <v>0</v>
      </c>
      <c r="BL148" s="18" t="s">
        <v>158</v>
      </c>
      <c r="BM148" s="154" t="s">
        <v>1104</v>
      </c>
    </row>
    <row r="149" spans="1:65" s="13" customFormat="1">
      <c r="B149" s="156"/>
      <c r="D149" s="157" t="s">
        <v>160</v>
      </c>
      <c r="E149" s="158" t="s">
        <v>1</v>
      </c>
      <c r="F149" s="159" t="s">
        <v>1105</v>
      </c>
      <c r="H149" s="160">
        <v>116.5</v>
      </c>
      <c r="L149" s="156"/>
      <c r="M149" s="161"/>
      <c r="N149" s="162"/>
      <c r="O149" s="162"/>
      <c r="P149" s="162"/>
      <c r="Q149" s="162"/>
      <c r="R149" s="162"/>
      <c r="S149" s="162"/>
      <c r="T149" s="163"/>
      <c r="AT149" s="158" t="s">
        <v>160</v>
      </c>
      <c r="AU149" s="158" t="s">
        <v>83</v>
      </c>
      <c r="AV149" s="13" t="s">
        <v>83</v>
      </c>
      <c r="AW149" s="13" t="s">
        <v>29</v>
      </c>
      <c r="AX149" s="13" t="s">
        <v>81</v>
      </c>
      <c r="AY149" s="158" t="s">
        <v>152</v>
      </c>
    </row>
    <row r="150" spans="1:65" s="12" customFormat="1" ht="22.8" customHeight="1">
      <c r="B150" s="130"/>
      <c r="D150" s="131" t="s">
        <v>72</v>
      </c>
      <c r="E150" s="140" t="s">
        <v>299</v>
      </c>
      <c r="F150" s="140" t="s">
        <v>300</v>
      </c>
      <c r="J150" s="141">
        <f>BK150</f>
        <v>0</v>
      </c>
      <c r="L150" s="130"/>
      <c r="M150" s="134"/>
      <c r="N150" s="135"/>
      <c r="O150" s="135"/>
      <c r="P150" s="136">
        <f>SUM(P151:P155)</f>
        <v>15.424695</v>
      </c>
      <c r="Q150" s="135"/>
      <c r="R150" s="136">
        <f>SUM(R151:R155)</f>
        <v>0</v>
      </c>
      <c r="S150" s="135"/>
      <c r="T150" s="137">
        <f>SUM(T151:T155)</f>
        <v>0</v>
      </c>
      <c r="AR150" s="131" t="s">
        <v>81</v>
      </c>
      <c r="AT150" s="138" t="s">
        <v>72</v>
      </c>
      <c r="AU150" s="138" t="s">
        <v>81</v>
      </c>
      <c r="AY150" s="131" t="s">
        <v>152</v>
      </c>
      <c r="BK150" s="139">
        <f>SUM(BK151:BK155)</f>
        <v>0</v>
      </c>
    </row>
    <row r="151" spans="1:65" s="2" customFormat="1" ht="14.4" customHeight="1">
      <c r="A151" s="30"/>
      <c r="B151" s="142"/>
      <c r="C151" s="143" t="s">
        <v>225</v>
      </c>
      <c r="D151" s="143" t="s">
        <v>154</v>
      </c>
      <c r="E151" s="144" t="s">
        <v>1106</v>
      </c>
      <c r="F151" s="145" t="s">
        <v>1107</v>
      </c>
      <c r="G151" s="146" t="s">
        <v>255</v>
      </c>
      <c r="H151" s="147">
        <v>11.984999999999999</v>
      </c>
      <c r="I151" s="148"/>
      <c r="J151" s="148">
        <f>ROUND(I151*H151,2)</f>
        <v>0</v>
      </c>
      <c r="K151" s="149"/>
      <c r="L151" s="31"/>
      <c r="M151" s="150" t="s">
        <v>1</v>
      </c>
      <c r="N151" s="151" t="s">
        <v>38</v>
      </c>
      <c r="O151" s="152">
        <v>0.83499999999999996</v>
      </c>
      <c r="P151" s="152">
        <f>O151*H151</f>
        <v>10.007474999999999</v>
      </c>
      <c r="Q151" s="152">
        <v>0</v>
      </c>
      <c r="R151" s="152">
        <f>Q151*H151</f>
        <v>0</v>
      </c>
      <c r="S151" s="152">
        <v>0</v>
      </c>
      <c r="T151" s="153">
        <f>S151*H151</f>
        <v>0</v>
      </c>
      <c r="U151" s="30"/>
      <c r="V151" s="30"/>
      <c r="W151" s="30"/>
      <c r="X151" s="30"/>
      <c r="Y151" s="30"/>
      <c r="Z151" s="30"/>
      <c r="AA151" s="30"/>
      <c r="AB151" s="30"/>
      <c r="AC151" s="30"/>
      <c r="AD151" s="30"/>
      <c r="AE151" s="30"/>
      <c r="AR151" s="154" t="s">
        <v>158</v>
      </c>
      <c r="AT151" s="154" t="s">
        <v>154</v>
      </c>
      <c r="AU151" s="154" t="s">
        <v>83</v>
      </c>
      <c r="AY151" s="18" t="s">
        <v>152</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158</v>
      </c>
      <c r="BM151" s="154" t="s">
        <v>1108</v>
      </c>
    </row>
    <row r="152" spans="1:65" s="2" customFormat="1" ht="24.15" customHeight="1">
      <c r="A152" s="30"/>
      <c r="B152" s="142"/>
      <c r="C152" s="143" t="s">
        <v>230</v>
      </c>
      <c r="D152" s="143" t="s">
        <v>154</v>
      </c>
      <c r="E152" s="144" t="s">
        <v>1109</v>
      </c>
      <c r="F152" s="145" t="s">
        <v>1110</v>
      </c>
      <c r="G152" s="146" t="s">
        <v>255</v>
      </c>
      <c r="H152" s="147">
        <v>227.715</v>
      </c>
      <c r="I152" s="148"/>
      <c r="J152" s="148">
        <f>ROUND(I152*H152,2)</f>
        <v>0</v>
      </c>
      <c r="K152" s="149"/>
      <c r="L152" s="31"/>
      <c r="M152" s="150" t="s">
        <v>1</v>
      </c>
      <c r="N152" s="151" t="s">
        <v>38</v>
      </c>
      <c r="O152" s="152">
        <v>4.0000000000000001E-3</v>
      </c>
      <c r="P152" s="152">
        <f>O152*H152</f>
        <v>0.91086</v>
      </c>
      <c r="Q152" s="152">
        <v>0</v>
      </c>
      <c r="R152" s="152">
        <f>Q152*H152</f>
        <v>0</v>
      </c>
      <c r="S152" s="152">
        <v>0</v>
      </c>
      <c r="T152" s="153">
        <f>S152*H152</f>
        <v>0</v>
      </c>
      <c r="U152" s="30"/>
      <c r="V152" s="30"/>
      <c r="W152" s="30"/>
      <c r="X152" s="30"/>
      <c r="Y152" s="30"/>
      <c r="Z152" s="30"/>
      <c r="AA152" s="30"/>
      <c r="AB152" s="30"/>
      <c r="AC152" s="30"/>
      <c r="AD152" s="30"/>
      <c r="AE152" s="30"/>
      <c r="AR152" s="154" t="s">
        <v>158</v>
      </c>
      <c r="AT152" s="154" t="s">
        <v>154</v>
      </c>
      <c r="AU152" s="154" t="s">
        <v>83</v>
      </c>
      <c r="AY152" s="18" t="s">
        <v>152</v>
      </c>
      <c r="BE152" s="155">
        <f>IF(N152="základní",J152,0)</f>
        <v>0</v>
      </c>
      <c r="BF152" s="155">
        <f>IF(N152="snížená",J152,0)</f>
        <v>0</v>
      </c>
      <c r="BG152" s="155">
        <f>IF(N152="zákl. přenesená",J152,0)</f>
        <v>0</v>
      </c>
      <c r="BH152" s="155">
        <f>IF(N152="sníž. přenesená",J152,0)</f>
        <v>0</v>
      </c>
      <c r="BI152" s="155">
        <f>IF(N152="nulová",J152,0)</f>
        <v>0</v>
      </c>
      <c r="BJ152" s="18" t="s">
        <v>81</v>
      </c>
      <c r="BK152" s="155">
        <f>ROUND(I152*H152,2)</f>
        <v>0</v>
      </c>
      <c r="BL152" s="18" t="s">
        <v>158</v>
      </c>
      <c r="BM152" s="154" t="s">
        <v>1111</v>
      </c>
    </row>
    <row r="153" spans="1:65" s="13" customFormat="1">
      <c r="B153" s="156"/>
      <c r="D153" s="157" t="s">
        <v>160</v>
      </c>
      <c r="E153" s="158" t="s">
        <v>1</v>
      </c>
      <c r="F153" s="159" t="s">
        <v>1112</v>
      </c>
      <c r="H153" s="160">
        <v>227.715</v>
      </c>
      <c r="L153" s="156"/>
      <c r="M153" s="161"/>
      <c r="N153" s="162"/>
      <c r="O153" s="162"/>
      <c r="P153" s="162"/>
      <c r="Q153" s="162"/>
      <c r="R153" s="162"/>
      <c r="S153" s="162"/>
      <c r="T153" s="163"/>
      <c r="AT153" s="158" t="s">
        <v>160</v>
      </c>
      <c r="AU153" s="158" t="s">
        <v>83</v>
      </c>
      <c r="AV153" s="13" t="s">
        <v>83</v>
      </c>
      <c r="AW153" s="13" t="s">
        <v>29</v>
      </c>
      <c r="AX153" s="13" t="s">
        <v>81</v>
      </c>
      <c r="AY153" s="158" t="s">
        <v>152</v>
      </c>
    </row>
    <row r="154" spans="1:65" s="2" customFormat="1" ht="24.15" customHeight="1">
      <c r="A154" s="30"/>
      <c r="B154" s="142"/>
      <c r="C154" s="143" t="s">
        <v>234</v>
      </c>
      <c r="D154" s="143" t="s">
        <v>154</v>
      </c>
      <c r="E154" s="144" t="s">
        <v>1113</v>
      </c>
      <c r="F154" s="145" t="s">
        <v>1114</v>
      </c>
      <c r="G154" s="146" t="s">
        <v>255</v>
      </c>
      <c r="H154" s="147">
        <v>11.984999999999999</v>
      </c>
      <c r="I154" s="148"/>
      <c r="J154" s="148">
        <f>ROUND(I154*H154,2)</f>
        <v>0</v>
      </c>
      <c r="K154" s="149"/>
      <c r="L154" s="31"/>
      <c r="M154" s="150" t="s">
        <v>1</v>
      </c>
      <c r="N154" s="151" t="s">
        <v>38</v>
      </c>
      <c r="O154" s="152">
        <v>0.376</v>
      </c>
      <c r="P154" s="152">
        <f>O154*H154</f>
        <v>4.5063599999999999</v>
      </c>
      <c r="Q154" s="152">
        <v>0</v>
      </c>
      <c r="R154" s="152">
        <f>Q154*H154</f>
        <v>0</v>
      </c>
      <c r="S154" s="152">
        <v>0</v>
      </c>
      <c r="T154" s="153">
        <f>S154*H154</f>
        <v>0</v>
      </c>
      <c r="U154" s="30"/>
      <c r="V154" s="30"/>
      <c r="W154" s="30"/>
      <c r="X154" s="30"/>
      <c r="Y154" s="30"/>
      <c r="Z154" s="30"/>
      <c r="AA154" s="30"/>
      <c r="AB154" s="30"/>
      <c r="AC154" s="30"/>
      <c r="AD154" s="30"/>
      <c r="AE154" s="30"/>
      <c r="AR154" s="154" t="s">
        <v>158</v>
      </c>
      <c r="AT154" s="154" t="s">
        <v>154</v>
      </c>
      <c r="AU154" s="154" t="s">
        <v>83</v>
      </c>
      <c r="AY154" s="18" t="s">
        <v>152</v>
      </c>
      <c r="BE154" s="155">
        <f>IF(N154="základní",J154,0)</f>
        <v>0</v>
      </c>
      <c r="BF154" s="155">
        <f>IF(N154="snížená",J154,0)</f>
        <v>0</v>
      </c>
      <c r="BG154" s="155">
        <f>IF(N154="zákl. přenesená",J154,0)</f>
        <v>0</v>
      </c>
      <c r="BH154" s="155">
        <f>IF(N154="sníž. přenesená",J154,0)</f>
        <v>0</v>
      </c>
      <c r="BI154" s="155">
        <f>IF(N154="nulová",J154,0)</f>
        <v>0</v>
      </c>
      <c r="BJ154" s="18" t="s">
        <v>81</v>
      </c>
      <c r="BK154" s="155">
        <f>ROUND(I154*H154,2)</f>
        <v>0</v>
      </c>
      <c r="BL154" s="18" t="s">
        <v>158</v>
      </c>
      <c r="BM154" s="154" t="s">
        <v>1115</v>
      </c>
    </row>
    <row r="155" spans="1:65" s="2" customFormat="1" ht="24.15" customHeight="1">
      <c r="A155" s="30"/>
      <c r="B155" s="142"/>
      <c r="C155" s="143" t="s">
        <v>239</v>
      </c>
      <c r="D155" s="143" t="s">
        <v>154</v>
      </c>
      <c r="E155" s="144" t="s">
        <v>1116</v>
      </c>
      <c r="F155" s="145" t="s">
        <v>1117</v>
      </c>
      <c r="G155" s="146" t="s">
        <v>255</v>
      </c>
      <c r="H155" s="147">
        <v>11.984999999999999</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158</v>
      </c>
      <c r="AT155" s="154" t="s">
        <v>154</v>
      </c>
      <c r="AU155" s="154" t="s">
        <v>83</v>
      </c>
      <c r="AY155" s="18" t="s">
        <v>152</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158</v>
      </c>
      <c r="BM155" s="154" t="s">
        <v>1118</v>
      </c>
    </row>
    <row r="156" spans="1:65" s="12" customFormat="1" ht="22.8" customHeight="1">
      <c r="B156" s="130"/>
      <c r="D156" s="131" t="s">
        <v>72</v>
      </c>
      <c r="E156" s="140" t="s">
        <v>334</v>
      </c>
      <c r="F156" s="140" t="s">
        <v>335</v>
      </c>
      <c r="J156" s="141">
        <f>BK156</f>
        <v>0</v>
      </c>
      <c r="L156" s="130"/>
      <c r="M156" s="134"/>
      <c r="N156" s="135"/>
      <c r="O156" s="135"/>
      <c r="P156" s="136">
        <f>P157</f>
        <v>20.120099999999997</v>
      </c>
      <c r="Q156" s="135"/>
      <c r="R156" s="136">
        <f>R157</f>
        <v>0</v>
      </c>
      <c r="S156" s="135"/>
      <c r="T156" s="137">
        <f>T157</f>
        <v>0</v>
      </c>
      <c r="AR156" s="131" t="s">
        <v>81</v>
      </c>
      <c r="AT156" s="138" t="s">
        <v>72</v>
      </c>
      <c r="AU156" s="138" t="s">
        <v>81</v>
      </c>
      <c r="AY156" s="131" t="s">
        <v>152</v>
      </c>
      <c r="BK156" s="139">
        <f>BK157</f>
        <v>0</v>
      </c>
    </row>
    <row r="157" spans="1:65" s="2" customFormat="1" ht="24.15" customHeight="1">
      <c r="A157" s="30"/>
      <c r="B157" s="142"/>
      <c r="C157" s="143" t="s">
        <v>244</v>
      </c>
      <c r="D157" s="143" t="s">
        <v>154</v>
      </c>
      <c r="E157" s="144" t="s">
        <v>1119</v>
      </c>
      <c r="F157" s="145" t="s">
        <v>1120</v>
      </c>
      <c r="G157" s="146" t="s">
        <v>255</v>
      </c>
      <c r="H157" s="147">
        <v>20.02</v>
      </c>
      <c r="I157" s="148"/>
      <c r="J157" s="148">
        <f>ROUND(I157*H157,2)</f>
        <v>0</v>
      </c>
      <c r="K157" s="149"/>
      <c r="L157" s="31"/>
      <c r="M157" s="150" t="s">
        <v>1</v>
      </c>
      <c r="N157" s="151" t="s">
        <v>38</v>
      </c>
      <c r="O157" s="152">
        <v>1.0049999999999999</v>
      </c>
      <c r="P157" s="152">
        <f>O157*H157</f>
        <v>20.120099999999997</v>
      </c>
      <c r="Q157" s="152">
        <v>0</v>
      </c>
      <c r="R157" s="152">
        <f>Q157*H157</f>
        <v>0</v>
      </c>
      <c r="S157" s="152">
        <v>0</v>
      </c>
      <c r="T157" s="153">
        <f>S157*H157</f>
        <v>0</v>
      </c>
      <c r="U157" s="30"/>
      <c r="V157" s="30"/>
      <c r="W157" s="30"/>
      <c r="X157" s="30"/>
      <c r="Y157" s="30"/>
      <c r="Z157" s="30"/>
      <c r="AA157" s="30"/>
      <c r="AB157" s="30"/>
      <c r="AC157" s="30"/>
      <c r="AD157" s="30"/>
      <c r="AE157" s="30"/>
      <c r="AR157" s="154" t="s">
        <v>158</v>
      </c>
      <c r="AT157" s="154" t="s">
        <v>154</v>
      </c>
      <c r="AU157" s="154" t="s">
        <v>83</v>
      </c>
      <c r="AY157" s="18" t="s">
        <v>152</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158</v>
      </c>
      <c r="BM157" s="154" t="s">
        <v>1121</v>
      </c>
    </row>
    <row r="158" spans="1:65" s="12" customFormat="1" ht="25.95" customHeight="1">
      <c r="B158" s="130"/>
      <c r="D158" s="131" t="s">
        <v>72</v>
      </c>
      <c r="E158" s="132" t="s">
        <v>340</v>
      </c>
      <c r="F158" s="132" t="s">
        <v>341</v>
      </c>
      <c r="J158" s="133">
        <f>BK158</f>
        <v>0</v>
      </c>
      <c r="L158" s="130"/>
      <c r="M158" s="134"/>
      <c r="N158" s="135"/>
      <c r="O158" s="135"/>
      <c r="P158" s="136">
        <f>P159</f>
        <v>0</v>
      </c>
      <c r="Q158" s="135"/>
      <c r="R158" s="136">
        <f>R159</f>
        <v>0</v>
      </c>
      <c r="S158" s="135"/>
      <c r="T158" s="137">
        <f>T159</f>
        <v>0</v>
      </c>
      <c r="AR158" s="131" t="s">
        <v>83</v>
      </c>
      <c r="AT158" s="138" t="s">
        <v>72</v>
      </c>
      <c r="AU158" s="138" t="s">
        <v>73</v>
      </c>
      <c r="AY158" s="131" t="s">
        <v>152</v>
      </c>
      <c r="BK158" s="139">
        <f>BK159</f>
        <v>0</v>
      </c>
    </row>
    <row r="159" spans="1:65" s="12" customFormat="1" ht="22.8" customHeight="1">
      <c r="B159" s="130"/>
      <c r="D159" s="131" t="s">
        <v>72</v>
      </c>
      <c r="E159" s="140" t="s">
        <v>342</v>
      </c>
      <c r="F159" s="140" t="s">
        <v>343</v>
      </c>
      <c r="J159" s="141">
        <f>BK159</f>
        <v>0</v>
      </c>
      <c r="L159" s="130"/>
      <c r="M159" s="134"/>
      <c r="N159" s="135"/>
      <c r="O159" s="135"/>
      <c r="P159" s="136">
        <f>SUM(P160:P165)</f>
        <v>0</v>
      </c>
      <c r="Q159" s="135"/>
      <c r="R159" s="136">
        <f>SUM(R160:R165)</f>
        <v>0</v>
      </c>
      <c r="S159" s="135"/>
      <c r="T159" s="137">
        <f>SUM(T160:T165)</f>
        <v>0</v>
      </c>
      <c r="AR159" s="131" t="s">
        <v>83</v>
      </c>
      <c r="AT159" s="138" t="s">
        <v>72</v>
      </c>
      <c r="AU159" s="138" t="s">
        <v>81</v>
      </c>
      <c r="AY159" s="131" t="s">
        <v>152</v>
      </c>
      <c r="BK159" s="139">
        <f>SUM(BK160:BK165)</f>
        <v>0</v>
      </c>
    </row>
    <row r="160" spans="1:65" s="2" customFormat="1" ht="37.799999999999997" customHeight="1">
      <c r="A160" s="30"/>
      <c r="B160" s="142"/>
      <c r="C160" s="143" t="s">
        <v>8</v>
      </c>
      <c r="D160" s="143" t="s">
        <v>154</v>
      </c>
      <c r="E160" s="144" t="s">
        <v>1122</v>
      </c>
      <c r="F160" s="145" t="s">
        <v>1123</v>
      </c>
      <c r="G160" s="146" t="s">
        <v>297</v>
      </c>
      <c r="H160" s="147">
        <v>1</v>
      </c>
      <c r="I160" s="148"/>
      <c r="J160" s="148">
        <f t="shared" ref="J160:J165" si="0">ROUND(I160*H160,2)</f>
        <v>0</v>
      </c>
      <c r="K160" s="149"/>
      <c r="L160" s="31"/>
      <c r="M160" s="150" t="s">
        <v>1</v>
      </c>
      <c r="N160" s="151" t="s">
        <v>38</v>
      </c>
      <c r="O160" s="152">
        <v>0</v>
      </c>
      <c r="P160" s="152">
        <f t="shared" ref="P160:P165" si="1">O160*H160</f>
        <v>0</v>
      </c>
      <c r="Q160" s="152">
        <v>0</v>
      </c>
      <c r="R160" s="152">
        <f t="shared" ref="R160:R165" si="2">Q160*H160</f>
        <v>0</v>
      </c>
      <c r="S160" s="152">
        <v>0</v>
      </c>
      <c r="T160" s="153">
        <f t="shared" ref="T160:T165" si="3">S160*H160</f>
        <v>0</v>
      </c>
      <c r="U160" s="30"/>
      <c r="V160" s="30"/>
      <c r="W160" s="30"/>
      <c r="X160" s="30"/>
      <c r="Y160" s="30"/>
      <c r="Z160" s="30"/>
      <c r="AA160" s="30"/>
      <c r="AB160" s="30"/>
      <c r="AC160" s="30"/>
      <c r="AD160" s="30"/>
      <c r="AE160" s="30"/>
      <c r="AR160" s="154" t="s">
        <v>252</v>
      </c>
      <c r="AT160" s="154" t="s">
        <v>154</v>
      </c>
      <c r="AU160" s="154" t="s">
        <v>83</v>
      </c>
      <c r="AY160" s="18" t="s">
        <v>152</v>
      </c>
      <c r="BE160" s="155">
        <f t="shared" ref="BE160:BE165" si="4">IF(N160="základní",J160,0)</f>
        <v>0</v>
      </c>
      <c r="BF160" s="155">
        <f t="shared" ref="BF160:BF165" si="5">IF(N160="snížená",J160,0)</f>
        <v>0</v>
      </c>
      <c r="BG160" s="155">
        <f t="shared" ref="BG160:BG165" si="6">IF(N160="zákl. přenesená",J160,0)</f>
        <v>0</v>
      </c>
      <c r="BH160" s="155">
        <f t="shared" ref="BH160:BH165" si="7">IF(N160="sníž. přenesená",J160,0)</f>
        <v>0</v>
      </c>
      <c r="BI160" s="155">
        <f t="shared" ref="BI160:BI165" si="8">IF(N160="nulová",J160,0)</f>
        <v>0</v>
      </c>
      <c r="BJ160" s="18" t="s">
        <v>81</v>
      </c>
      <c r="BK160" s="155">
        <f t="shared" ref="BK160:BK165" si="9">ROUND(I160*H160,2)</f>
        <v>0</v>
      </c>
      <c r="BL160" s="18" t="s">
        <v>252</v>
      </c>
      <c r="BM160" s="154" t="s">
        <v>1124</v>
      </c>
    </row>
    <row r="161" spans="1:65" s="2" customFormat="1" ht="37.799999999999997" customHeight="1">
      <c r="A161" s="30"/>
      <c r="B161" s="142"/>
      <c r="C161" s="143" t="s">
        <v>252</v>
      </c>
      <c r="D161" s="143" t="s">
        <v>154</v>
      </c>
      <c r="E161" s="144" t="s">
        <v>1125</v>
      </c>
      <c r="F161" s="145" t="s">
        <v>1126</v>
      </c>
      <c r="G161" s="146" t="s">
        <v>297</v>
      </c>
      <c r="H161" s="147">
        <v>1</v>
      </c>
      <c r="I161" s="148"/>
      <c r="J161" s="148">
        <f t="shared" si="0"/>
        <v>0</v>
      </c>
      <c r="K161" s="149"/>
      <c r="L161" s="31"/>
      <c r="M161" s="150" t="s">
        <v>1</v>
      </c>
      <c r="N161" s="151" t="s">
        <v>38</v>
      </c>
      <c r="O161" s="152">
        <v>0</v>
      </c>
      <c r="P161" s="152">
        <f t="shared" si="1"/>
        <v>0</v>
      </c>
      <c r="Q161" s="152">
        <v>0</v>
      </c>
      <c r="R161" s="152">
        <f t="shared" si="2"/>
        <v>0</v>
      </c>
      <c r="S161" s="152">
        <v>0</v>
      </c>
      <c r="T161" s="153">
        <f t="shared" si="3"/>
        <v>0</v>
      </c>
      <c r="U161" s="30"/>
      <c r="V161" s="30"/>
      <c r="W161" s="30"/>
      <c r="X161" s="30"/>
      <c r="Y161" s="30"/>
      <c r="Z161" s="30"/>
      <c r="AA161" s="30"/>
      <c r="AB161" s="30"/>
      <c r="AC161" s="30"/>
      <c r="AD161" s="30"/>
      <c r="AE161" s="30"/>
      <c r="AR161" s="154" t="s">
        <v>252</v>
      </c>
      <c r="AT161" s="154" t="s">
        <v>154</v>
      </c>
      <c r="AU161" s="154" t="s">
        <v>83</v>
      </c>
      <c r="AY161" s="18" t="s">
        <v>152</v>
      </c>
      <c r="BE161" s="155">
        <f t="shared" si="4"/>
        <v>0</v>
      </c>
      <c r="BF161" s="155">
        <f t="shared" si="5"/>
        <v>0</v>
      </c>
      <c r="BG161" s="155">
        <f t="shared" si="6"/>
        <v>0</v>
      </c>
      <c r="BH161" s="155">
        <f t="shared" si="7"/>
        <v>0</v>
      </c>
      <c r="BI161" s="155">
        <f t="shared" si="8"/>
        <v>0</v>
      </c>
      <c r="BJ161" s="18" t="s">
        <v>81</v>
      </c>
      <c r="BK161" s="155">
        <f t="shared" si="9"/>
        <v>0</v>
      </c>
      <c r="BL161" s="18" t="s">
        <v>252</v>
      </c>
      <c r="BM161" s="154" t="s">
        <v>1127</v>
      </c>
    </row>
    <row r="162" spans="1:65" s="2" customFormat="1" ht="37.799999999999997" customHeight="1">
      <c r="A162" s="30"/>
      <c r="B162" s="142"/>
      <c r="C162" s="143" t="s">
        <v>271</v>
      </c>
      <c r="D162" s="143" t="s">
        <v>154</v>
      </c>
      <c r="E162" s="144" t="s">
        <v>1128</v>
      </c>
      <c r="F162" s="145" t="s">
        <v>1129</v>
      </c>
      <c r="G162" s="146" t="s">
        <v>297</v>
      </c>
      <c r="H162" s="147">
        <v>1</v>
      </c>
      <c r="I162" s="148"/>
      <c r="J162" s="148">
        <f t="shared" si="0"/>
        <v>0</v>
      </c>
      <c r="K162" s="149"/>
      <c r="L162" s="31"/>
      <c r="M162" s="150" t="s">
        <v>1</v>
      </c>
      <c r="N162" s="151" t="s">
        <v>38</v>
      </c>
      <c r="O162" s="152">
        <v>0</v>
      </c>
      <c r="P162" s="152">
        <f t="shared" si="1"/>
        <v>0</v>
      </c>
      <c r="Q162" s="152">
        <v>0</v>
      </c>
      <c r="R162" s="152">
        <f t="shared" si="2"/>
        <v>0</v>
      </c>
      <c r="S162" s="152">
        <v>0</v>
      </c>
      <c r="T162" s="153">
        <f t="shared" si="3"/>
        <v>0</v>
      </c>
      <c r="U162" s="30"/>
      <c r="V162" s="30"/>
      <c r="W162" s="30"/>
      <c r="X162" s="30"/>
      <c r="Y162" s="30"/>
      <c r="Z162" s="30"/>
      <c r="AA162" s="30"/>
      <c r="AB162" s="30"/>
      <c r="AC162" s="30"/>
      <c r="AD162" s="30"/>
      <c r="AE162" s="30"/>
      <c r="AR162" s="154" t="s">
        <v>252</v>
      </c>
      <c r="AT162" s="154" t="s">
        <v>154</v>
      </c>
      <c r="AU162" s="154" t="s">
        <v>83</v>
      </c>
      <c r="AY162" s="18" t="s">
        <v>152</v>
      </c>
      <c r="BE162" s="155">
        <f t="shared" si="4"/>
        <v>0</v>
      </c>
      <c r="BF162" s="155">
        <f t="shared" si="5"/>
        <v>0</v>
      </c>
      <c r="BG162" s="155">
        <f t="shared" si="6"/>
        <v>0</v>
      </c>
      <c r="BH162" s="155">
        <f t="shared" si="7"/>
        <v>0</v>
      </c>
      <c r="BI162" s="155">
        <f t="shared" si="8"/>
        <v>0</v>
      </c>
      <c r="BJ162" s="18" t="s">
        <v>81</v>
      </c>
      <c r="BK162" s="155">
        <f t="shared" si="9"/>
        <v>0</v>
      </c>
      <c r="BL162" s="18" t="s">
        <v>252</v>
      </c>
      <c r="BM162" s="154" t="s">
        <v>1130</v>
      </c>
    </row>
    <row r="163" spans="1:65" s="2" customFormat="1" ht="24.15" customHeight="1">
      <c r="A163" s="30"/>
      <c r="B163" s="142"/>
      <c r="C163" s="143" t="s">
        <v>276</v>
      </c>
      <c r="D163" s="143" t="s">
        <v>154</v>
      </c>
      <c r="E163" s="144" t="s">
        <v>1131</v>
      </c>
      <c r="F163" s="145" t="s">
        <v>1132</v>
      </c>
      <c r="G163" s="146" t="s">
        <v>289</v>
      </c>
      <c r="H163" s="147">
        <v>31</v>
      </c>
      <c r="I163" s="148"/>
      <c r="J163" s="148">
        <f t="shared" si="0"/>
        <v>0</v>
      </c>
      <c r="K163" s="149"/>
      <c r="L163" s="31"/>
      <c r="M163" s="150" t="s">
        <v>1</v>
      </c>
      <c r="N163" s="151" t="s">
        <v>38</v>
      </c>
      <c r="O163" s="152">
        <v>0</v>
      </c>
      <c r="P163" s="152">
        <f t="shared" si="1"/>
        <v>0</v>
      </c>
      <c r="Q163" s="152">
        <v>0</v>
      </c>
      <c r="R163" s="152">
        <f t="shared" si="2"/>
        <v>0</v>
      </c>
      <c r="S163" s="152">
        <v>0</v>
      </c>
      <c r="T163" s="153">
        <f t="shared" si="3"/>
        <v>0</v>
      </c>
      <c r="U163" s="30"/>
      <c r="V163" s="30"/>
      <c r="W163" s="30"/>
      <c r="X163" s="30"/>
      <c r="Y163" s="30"/>
      <c r="Z163" s="30"/>
      <c r="AA163" s="30"/>
      <c r="AB163" s="30"/>
      <c r="AC163" s="30"/>
      <c r="AD163" s="30"/>
      <c r="AE163" s="30"/>
      <c r="AR163" s="154" t="s">
        <v>252</v>
      </c>
      <c r="AT163" s="154" t="s">
        <v>154</v>
      </c>
      <c r="AU163" s="154" t="s">
        <v>83</v>
      </c>
      <c r="AY163" s="18" t="s">
        <v>152</v>
      </c>
      <c r="BE163" s="155">
        <f t="shared" si="4"/>
        <v>0</v>
      </c>
      <c r="BF163" s="155">
        <f t="shared" si="5"/>
        <v>0</v>
      </c>
      <c r="BG163" s="155">
        <f t="shared" si="6"/>
        <v>0</v>
      </c>
      <c r="BH163" s="155">
        <f t="shared" si="7"/>
        <v>0</v>
      </c>
      <c r="BI163" s="155">
        <f t="shared" si="8"/>
        <v>0</v>
      </c>
      <c r="BJ163" s="18" t="s">
        <v>81</v>
      </c>
      <c r="BK163" s="155">
        <f t="shared" si="9"/>
        <v>0</v>
      </c>
      <c r="BL163" s="18" t="s">
        <v>252</v>
      </c>
      <c r="BM163" s="154" t="s">
        <v>1133</v>
      </c>
    </row>
    <row r="164" spans="1:65" s="2" customFormat="1" ht="24.15" customHeight="1">
      <c r="A164" s="30"/>
      <c r="B164" s="142"/>
      <c r="C164" s="143" t="s">
        <v>281</v>
      </c>
      <c r="D164" s="143" t="s">
        <v>154</v>
      </c>
      <c r="E164" s="144" t="s">
        <v>1134</v>
      </c>
      <c r="F164" s="145" t="s">
        <v>1135</v>
      </c>
      <c r="G164" s="146" t="s">
        <v>173</v>
      </c>
      <c r="H164" s="147">
        <v>68.099999999999994</v>
      </c>
      <c r="I164" s="148"/>
      <c r="J164" s="148">
        <f t="shared" si="0"/>
        <v>0</v>
      </c>
      <c r="K164" s="149"/>
      <c r="L164" s="31"/>
      <c r="M164" s="150" t="s">
        <v>1</v>
      </c>
      <c r="N164" s="151" t="s">
        <v>38</v>
      </c>
      <c r="O164" s="152">
        <v>0</v>
      </c>
      <c r="P164" s="152">
        <f t="shared" si="1"/>
        <v>0</v>
      </c>
      <c r="Q164" s="152">
        <v>0</v>
      </c>
      <c r="R164" s="152">
        <f t="shared" si="2"/>
        <v>0</v>
      </c>
      <c r="S164" s="152">
        <v>0</v>
      </c>
      <c r="T164" s="153">
        <f t="shared" si="3"/>
        <v>0</v>
      </c>
      <c r="U164" s="30"/>
      <c r="V164" s="30"/>
      <c r="W164" s="30"/>
      <c r="X164" s="30"/>
      <c r="Y164" s="30"/>
      <c r="Z164" s="30"/>
      <c r="AA164" s="30"/>
      <c r="AB164" s="30"/>
      <c r="AC164" s="30"/>
      <c r="AD164" s="30"/>
      <c r="AE164" s="30"/>
      <c r="AR164" s="154" t="s">
        <v>252</v>
      </c>
      <c r="AT164" s="154" t="s">
        <v>154</v>
      </c>
      <c r="AU164" s="154" t="s">
        <v>83</v>
      </c>
      <c r="AY164" s="18" t="s">
        <v>152</v>
      </c>
      <c r="BE164" s="155">
        <f t="shared" si="4"/>
        <v>0</v>
      </c>
      <c r="BF164" s="155">
        <f t="shared" si="5"/>
        <v>0</v>
      </c>
      <c r="BG164" s="155">
        <f t="shared" si="6"/>
        <v>0</v>
      </c>
      <c r="BH164" s="155">
        <f t="shared" si="7"/>
        <v>0</v>
      </c>
      <c r="BI164" s="155">
        <f t="shared" si="8"/>
        <v>0</v>
      </c>
      <c r="BJ164" s="18" t="s">
        <v>81</v>
      </c>
      <c r="BK164" s="155">
        <f t="shared" si="9"/>
        <v>0</v>
      </c>
      <c r="BL164" s="18" t="s">
        <v>252</v>
      </c>
      <c r="BM164" s="154" t="s">
        <v>1136</v>
      </c>
    </row>
    <row r="165" spans="1:65" s="2" customFormat="1" ht="24.15" customHeight="1">
      <c r="A165" s="30"/>
      <c r="B165" s="142"/>
      <c r="C165" s="143" t="s">
        <v>286</v>
      </c>
      <c r="D165" s="143" t="s">
        <v>154</v>
      </c>
      <c r="E165" s="144" t="s">
        <v>810</v>
      </c>
      <c r="F165" s="145" t="s">
        <v>811</v>
      </c>
      <c r="G165" s="146" t="s">
        <v>373</v>
      </c>
      <c r="H165" s="147"/>
      <c r="I165" s="148"/>
      <c r="J165" s="148">
        <f t="shared" si="0"/>
        <v>0</v>
      </c>
      <c r="K165" s="149"/>
      <c r="L165" s="31"/>
      <c r="M165" s="150" t="s">
        <v>1</v>
      </c>
      <c r="N165" s="151" t="s">
        <v>38</v>
      </c>
      <c r="O165" s="152">
        <v>0</v>
      </c>
      <c r="P165" s="152">
        <f t="shared" si="1"/>
        <v>0</v>
      </c>
      <c r="Q165" s="152">
        <v>0</v>
      </c>
      <c r="R165" s="152">
        <f t="shared" si="2"/>
        <v>0</v>
      </c>
      <c r="S165" s="152">
        <v>0</v>
      </c>
      <c r="T165" s="153">
        <f t="shared" si="3"/>
        <v>0</v>
      </c>
      <c r="U165" s="30"/>
      <c r="V165" s="30"/>
      <c r="W165" s="30"/>
      <c r="X165" s="30"/>
      <c r="Y165" s="30"/>
      <c r="Z165" s="30"/>
      <c r="AA165" s="30"/>
      <c r="AB165" s="30"/>
      <c r="AC165" s="30"/>
      <c r="AD165" s="30"/>
      <c r="AE165" s="30"/>
      <c r="AR165" s="154" t="s">
        <v>252</v>
      </c>
      <c r="AT165" s="154" t="s">
        <v>154</v>
      </c>
      <c r="AU165" s="154" t="s">
        <v>83</v>
      </c>
      <c r="AY165" s="18" t="s">
        <v>152</v>
      </c>
      <c r="BE165" s="155">
        <f t="shared" si="4"/>
        <v>0</v>
      </c>
      <c r="BF165" s="155">
        <f t="shared" si="5"/>
        <v>0</v>
      </c>
      <c r="BG165" s="155">
        <f t="shared" si="6"/>
        <v>0</v>
      </c>
      <c r="BH165" s="155">
        <f t="shared" si="7"/>
        <v>0</v>
      </c>
      <c r="BI165" s="155">
        <f t="shared" si="8"/>
        <v>0</v>
      </c>
      <c r="BJ165" s="18" t="s">
        <v>81</v>
      </c>
      <c r="BK165" s="155">
        <f t="shared" si="9"/>
        <v>0</v>
      </c>
      <c r="BL165" s="18" t="s">
        <v>252</v>
      </c>
      <c r="BM165" s="154" t="s">
        <v>1137</v>
      </c>
    </row>
    <row r="166" spans="1:65" s="12" customFormat="1" ht="25.95" customHeight="1">
      <c r="B166" s="130"/>
      <c r="D166" s="131" t="s">
        <v>72</v>
      </c>
      <c r="E166" s="132" t="s">
        <v>360</v>
      </c>
      <c r="F166" s="132" t="s">
        <v>361</v>
      </c>
      <c r="J166" s="133">
        <f>BK166</f>
        <v>0</v>
      </c>
      <c r="L166" s="130"/>
      <c r="M166" s="134"/>
      <c r="N166" s="135"/>
      <c r="O166" s="135"/>
      <c r="P166" s="136">
        <f>P167+P169+P171+P173</f>
        <v>0</v>
      </c>
      <c r="Q166" s="135"/>
      <c r="R166" s="136">
        <f>R167+R169+R171+R173</f>
        <v>0</v>
      </c>
      <c r="S166" s="135"/>
      <c r="T166" s="137">
        <f>T167+T169+T171+T173</f>
        <v>0</v>
      </c>
      <c r="AR166" s="131" t="s">
        <v>175</v>
      </c>
      <c r="AT166" s="138" t="s">
        <v>72</v>
      </c>
      <c r="AU166" s="138" t="s">
        <v>73</v>
      </c>
      <c r="AY166" s="131" t="s">
        <v>152</v>
      </c>
      <c r="BK166" s="139">
        <f>BK167+BK169+BK171+BK173</f>
        <v>0</v>
      </c>
    </row>
    <row r="167" spans="1:65" s="12" customFormat="1" ht="22.8" customHeight="1">
      <c r="B167" s="130"/>
      <c r="D167" s="131" t="s">
        <v>72</v>
      </c>
      <c r="E167" s="140" t="s">
        <v>362</v>
      </c>
      <c r="F167" s="140" t="s">
        <v>363</v>
      </c>
      <c r="J167" s="141">
        <f>BK167</f>
        <v>0</v>
      </c>
      <c r="L167" s="130"/>
      <c r="M167" s="134"/>
      <c r="N167" s="135"/>
      <c r="O167" s="135"/>
      <c r="P167" s="136">
        <f>P168</f>
        <v>0</v>
      </c>
      <c r="Q167" s="135"/>
      <c r="R167" s="136">
        <f>R168</f>
        <v>0</v>
      </c>
      <c r="S167" s="135"/>
      <c r="T167" s="137">
        <f>T168</f>
        <v>0</v>
      </c>
      <c r="AR167" s="131" t="s">
        <v>175</v>
      </c>
      <c r="AT167" s="138" t="s">
        <v>72</v>
      </c>
      <c r="AU167" s="138" t="s">
        <v>81</v>
      </c>
      <c r="AY167" s="131" t="s">
        <v>152</v>
      </c>
      <c r="BK167" s="139">
        <f>BK168</f>
        <v>0</v>
      </c>
    </row>
    <row r="168" spans="1:65" s="2" customFormat="1" ht="14.4" customHeight="1">
      <c r="A168" s="30"/>
      <c r="B168" s="142"/>
      <c r="C168" s="143" t="s">
        <v>7</v>
      </c>
      <c r="D168" s="143" t="s">
        <v>154</v>
      </c>
      <c r="E168" s="144" t="s">
        <v>365</v>
      </c>
      <c r="F168" s="145" t="s">
        <v>366</v>
      </c>
      <c r="G168" s="146" t="s">
        <v>297</v>
      </c>
      <c r="H168" s="147">
        <v>1</v>
      </c>
      <c r="I168" s="148"/>
      <c r="J168" s="148">
        <f>ROUND(I168*H168,2)</f>
        <v>0</v>
      </c>
      <c r="K168" s="149"/>
      <c r="L168" s="31"/>
      <c r="M168" s="150" t="s">
        <v>1</v>
      </c>
      <c r="N168" s="151" t="s">
        <v>38</v>
      </c>
      <c r="O168" s="152">
        <v>0</v>
      </c>
      <c r="P168" s="152">
        <f>O168*H168</f>
        <v>0</v>
      </c>
      <c r="Q168" s="152">
        <v>0</v>
      </c>
      <c r="R168" s="152">
        <f>Q168*H168</f>
        <v>0</v>
      </c>
      <c r="S168" s="152">
        <v>0</v>
      </c>
      <c r="T168" s="153">
        <f>S168*H168</f>
        <v>0</v>
      </c>
      <c r="U168" s="30"/>
      <c r="V168" s="30"/>
      <c r="W168" s="30"/>
      <c r="X168" s="30"/>
      <c r="Y168" s="30"/>
      <c r="Z168" s="30"/>
      <c r="AA168" s="30"/>
      <c r="AB168" s="30"/>
      <c r="AC168" s="30"/>
      <c r="AD168" s="30"/>
      <c r="AE168" s="30"/>
      <c r="AR168" s="154" t="s">
        <v>367</v>
      </c>
      <c r="AT168" s="154" t="s">
        <v>154</v>
      </c>
      <c r="AU168" s="154" t="s">
        <v>83</v>
      </c>
      <c r="AY168" s="18" t="s">
        <v>152</v>
      </c>
      <c r="BE168" s="155">
        <f>IF(N168="základní",J168,0)</f>
        <v>0</v>
      </c>
      <c r="BF168" s="155">
        <f>IF(N168="snížená",J168,0)</f>
        <v>0</v>
      </c>
      <c r="BG168" s="155">
        <f>IF(N168="zákl. přenesená",J168,0)</f>
        <v>0</v>
      </c>
      <c r="BH168" s="155">
        <f>IF(N168="sníž. přenesená",J168,0)</f>
        <v>0</v>
      </c>
      <c r="BI168" s="155">
        <f>IF(N168="nulová",J168,0)</f>
        <v>0</v>
      </c>
      <c r="BJ168" s="18" t="s">
        <v>81</v>
      </c>
      <c r="BK168" s="155">
        <f>ROUND(I168*H168,2)</f>
        <v>0</v>
      </c>
      <c r="BL168" s="18" t="s">
        <v>367</v>
      </c>
      <c r="BM168" s="154" t="s">
        <v>1138</v>
      </c>
    </row>
    <row r="169" spans="1:65" s="12" customFormat="1" ht="22.8" customHeight="1">
      <c r="B169" s="130"/>
      <c r="D169" s="131" t="s">
        <v>72</v>
      </c>
      <c r="E169" s="140" t="s">
        <v>369</v>
      </c>
      <c r="F169" s="140" t="s">
        <v>370</v>
      </c>
      <c r="J169" s="141">
        <f>BK169</f>
        <v>0</v>
      </c>
      <c r="L169" s="130"/>
      <c r="M169" s="134"/>
      <c r="N169" s="135"/>
      <c r="O169" s="135"/>
      <c r="P169" s="136">
        <f>P170</f>
        <v>0</v>
      </c>
      <c r="Q169" s="135"/>
      <c r="R169" s="136">
        <f>R170</f>
        <v>0</v>
      </c>
      <c r="S169" s="135"/>
      <c r="T169" s="137">
        <f>T170</f>
        <v>0</v>
      </c>
      <c r="AR169" s="131" t="s">
        <v>175</v>
      </c>
      <c r="AT169" s="138" t="s">
        <v>72</v>
      </c>
      <c r="AU169" s="138" t="s">
        <v>81</v>
      </c>
      <c r="AY169" s="131" t="s">
        <v>152</v>
      </c>
      <c r="BK169" s="139">
        <f>BK170</f>
        <v>0</v>
      </c>
    </row>
    <row r="170" spans="1:65" s="2" customFormat="1" ht="14.4" customHeight="1">
      <c r="A170" s="30"/>
      <c r="B170" s="142"/>
      <c r="C170" s="143" t="s">
        <v>294</v>
      </c>
      <c r="D170" s="143" t="s">
        <v>154</v>
      </c>
      <c r="E170" s="144" t="s">
        <v>372</v>
      </c>
      <c r="F170" s="145" t="s">
        <v>370</v>
      </c>
      <c r="G170" s="146" t="s">
        <v>373</v>
      </c>
      <c r="H170" s="147"/>
      <c r="I170" s="148"/>
      <c r="J170" s="148">
        <f>ROUND(I170*H170,2)</f>
        <v>0</v>
      </c>
      <c r="K170" s="149"/>
      <c r="L170" s="31"/>
      <c r="M170" s="150" t="s">
        <v>1</v>
      </c>
      <c r="N170" s="151" t="s">
        <v>38</v>
      </c>
      <c r="O170" s="152">
        <v>0</v>
      </c>
      <c r="P170" s="152">
        <f>O170*H170</f>
        <v>0</v>
      </c>
      <c r="Q170" s="152">
        <v>0</v>
      </c>
      <c r="R170" s="152">
        <f>Q170*H170</f>
        <v>0</v>
      </c>
      <c r="S170" s="152">
        <v>0</v>
      </c>
      <c r="T170" s="153">
        <f>S170*H170</f>
        <v>0</v>
      </c>
      <c r="U170" s="30"/>
      <c r="V170" s="30"/>
      <c r="W170" s="30"/>
      <c r="X170" s="30"/>
      <c r="Y170" s="30"/>
      <c r="Z170" s="30"/>
      <c r="AA170" s="30"/>
      <c r="AB170" s="30"/>
      <c r="AC170" s="30"/>
      <c r="AD170" s="30"/>
      <c r="AE170" s="30"/>
      <c r="AR170" s="154" t="s">
        <v>367</v>
      </c>
      <c r="AT170" s="154" t="s">
        <v>154</v>
      </c>
      <c r="AU170" s="154" t="s">
        <v>83</v>
      </c>
      <c r="AY170" s="18" t="s">
        <v>152</v>
      </c>
      <c r="BE170" s="155">
        <f>IF(N170="základní",J170,0)</f>
        <v>0</v>
      </c>
      <c r="BF170" s="155">
        <f>IF(N170="snížená",J170,0)</f>
        <v>0</v>
      </c>
      <c r="BG170" s="155">
        <f>IF(N170="zákl. přenesená",J170,0)</f>
        <v>0</v>
      </c>
      <c r="BH170" s="155">
        <f>IF(N170="sníž. přenesená",J170,0)</f>
        <v>0</v>
      </c>
      <c r="BI170" s="155">
        <f>IF(N170="nulová",J170,0)</f>
        <v>0</v>
      </c>
      <c r="BJ170" s="18" t="s">
        <v>81</v>
      </c>
      <c r="BK170" s="155">
        <f>ROUND(I170*H170,2)</f>
        <v>0</v>
      </c>
      <c r="BL170" s="18" t="s">
        <v>367</v>
      </c>
      <c r="BM170" s="154" t="s">
        <v>1139</v>
      </c>
    </row>
    <row r="171" spans="1:65" s="12" customFormat="1" ht="22.8" customHeight="1">
      <c r="B171" s="130"/>
      <c r="D171" s="131" t="s">
        <v>72</v>
      </c>
      <c r="E171" s="140" t="s">
        <v>375</v>
      </c>
      <c r="F171" s="140" t="s">
        <v>376</v>
      </c>
      <c r="J171" s="141">
        <f>BK171</f>
        <v>0</v>
      </c>
      <c r="L171" s="130"/>
      <c r="M171" s="134"/>
      <c r="N171" s="135"/>
      <c r="O171" s="135"/>
      <c r="P171" s="136">
        <f>P172</f>
        <v>0</v>
      </c>
      <c r="Q171" s="135"/>
      <c r="R171" s="136">
        <f>R172</f>
        <v>0</v>
      </c>
      <c r="S171" s="135"/>
      <c r="T171" s="137">
        <f>T172</f>
        <v>0</v>
      </c>
      <c r="AR171" s="131" t="s">
        <v>175</v>
      </c>
      <c r="AT171" s="138" t="s">
        <v>72</v>
      </c>
      <c r="AU171" s="138" t="s">
        <v>81</v>
      </c>
      <c r="AY171" s="131" t="s">
        <v>152</v>
      </c>
      <c r="BK171" s="139">
        <f>BK172</f>
        <v>0</v>
      </c>
    </row>
    <row r="172" spans="1:65" s="2" customFormat="1" ht="14.4" customHeight="1">
      <c r="A172" s="30"/>
      <c r="B172" s="142"/>
      <c r="C172" s="143" t="s">
        <v>301</v>
      </c>
      <c r="D172" s="143" t="s">
        <v>154</v>
      </c>
      <c r="E172" s="144" t="s">
        <v>378</v>
      </c>
      <c r="F172" s="145" t="s">
        <v>376</v>
      </c>
      <c r="G172" s="146" t="s">
        <v>373</v>
      </c>
      <c r="H172" s="147"/>
      <c r="I172" s="148"/>
      <c r="J172" s="148">
        <f>ROUND(I172*H172,2)</f>
        <v>0</v>
      </c>
      <c r="K172" s="149"/>
      <c r="L172" s="31"/>
      <c r="M172" s="150" t="s">
        <v>1</v>
      </c>
      <c r="N172" s="151" t="s">
        <v>38</v>
      </c>
      <c r="O172" s="152">
        <v>0</v>
      </c>
      <c r="P172" s="152">
        <f>O172*H172</f>
        <v>0</v>
      </c>
      <c r="Q172" s="152">
        <v>0</v>
      </c>
      <c r="R172" s="152">
        <f>Q172*H172</f>
        <v>0</v>
      </c>
      <c r="S172" s="152">
        <v>0</v>
      </c>
      <c r="T172" s="153">
        <f>S172*H172</f>
        <v>0</v>
      </c>
      <c r="U172" s="30"/>
      <c r="V172" s="30"/>
      <c r="W172" s="30"/>
      <c r="X172" s="30"/>
      <c r="Y172" s="30"/>
      <c r="Z172" s="30"/>
      <c r="AA172" s="30"/>
      <c r="AB172" s="30"/>
      <c r="AC172" s="30"/>
      <c r="AD172" s="30"/>
      <c r="AE172" s="30"/>
      <c r="AR172" s="154" t="s">
        <v>367</v>
      </c>
      <c r="AT172" s="154" t="s">
        <v>154</v>
      </c>
      <c r="AU172" s="154" t="s">
        <v>83</v>
      </c>
      <c r="AY172" s="18" t="s">
        <v>152</v>
      </c>
      <c r="BE172" s="155">
        <f>IF(N172="základní",J172,0)</f>
        <v>0</v>
      </c>
      <c r="BF172" s="155">
        <f>IF(N172="snížená",J172,0)</f>
        <v>0</v>
      </c>
      <c r="BG172" s="155">
        <f>IF(N172="zákl. přenesená",J172,0)</f>
        <v>0</v>
      </c>
      <c r="BH172" s="155">
        <f>IF(N172="sníž. přenesená",J172,0)</f>
        <v>0</v>
      </c>
      <c r="BI172" s="155">
        <f>IF(N172="nulová",J172,0)</f>
        <v>0</v>
      </c>
      <c r="BJ172" s="18" t="s">
        <v>81</v>
      </c>
      <c r="BK172" s="155">
        <f>ROUND(I172*H172,2)</f>
        <v>0</v>
      </c>
      <c r="BL172" s="18" t="s">
        <v>367</v>
      </c>
      <c r="BM172" s="154" t="s">
        <v>1140</v>
      </c>
    </row>
    <row r="173" spans="1:65" s="12" customFormat="1" ht="22.8" customHeight="1">
      <c r="B173" s="130"/>
      <c r="D173" s="131" t="s">
        <v>72</v>
      </c>
      <c r="E173" s="140" t="s">
        <v>380</v>
      </c>
      <c r="F173" s="140" t="s">
        <v>381</v>
      </c>
      <c r="J173" s="141">
        <f>BK173</f>
        <v>0</v>
      </c>
      <c r="L173" s="130"/>
      <c r="M173" s="134"/>
      <c r="N173" s="135"/>
      <c r="O173" s="135"/>
      <c r="P173" s="136">
        <f>P174</f>
        <v>0</v>
      </c>
      <c r="Q173" s="135"/>
      <c r="R173" s="136">
        <f>R174</f>
        <v>0</v>
      </c>
      <c r="S173" s="135"/>
      <c r="T173" s="137">
        <f>T174</f>
        <v>0</v>
      </c>
      <c r="AR173" s="131" t="s">
        <v>175</v>
      </c>
      <c r="AT173" s="138" t="s">
        <v>72</v>
      </c>
      <c r="AU173" s="138" t="s">
        <v>81</v>
      </c>
      <c r="AY173" s="131" t="s">
        <v>152</v>
      </c>
      <c r="BK173" s="139">
        <f>BK174</f>
        <v>0</v>
      </c>
    </row>
    <row r="174" spans="1:65" s="2" customFormat="1" ht="14.4" customHeight="1">
      <c r="A174" s="30"/>
      <c r="B174" s="142"/>
      <c r="C174" s="143" t="s">
        <v>305</v>
      </c>
      <c r="D174" s="143" t="s">
        <v>154</v>
      </c>
      <c r="E174" s="144" t="s">
        <v>383</v>
      </c>
      <c r="F174" s="145" t="s">
        <v>384</v>
      </c>
      <c r="G174" s="146" t="s">
        <v>373</v>
      </c>
      <c r="H174" s="147"/>
      <c r="I174" s="148"/>
      <c r="J174" s="148">
        <f>ROUND(I174*H174,2)</f>
        <v>0</v>
      </c>
      <c r="K174" s="149"/>
      <c r="L174" s="31"/>
      <c r="M174" s="184" t="s">
        <v>1</v>
      </c>
      <c r="N174" s="185" t="s">
        <v>38</v>
      </c>
      <c r="O174" s="186">
        <v>0</v>
      </c>
      <c r="P174" s="186">
        <f>O174*H174</f>
        <v>0</v>
      </c>
      <c r="Q174" s="186">
        <v>0</v>
      </c>
      <c r="R174" s="186">
        <f>Q174*H174</f>
        <v>0</v>
      </c>
      <c r="S174" s="186">
        <v>0</v>
      </c>
      <c r="T174" s="187">
        <f>S174*H174</f>
        <v>0</v>
      </c>
      <c r="U174" s="30"/>
      <c r="V174" s="30"/>
      <c r="W174" s="30"/>
      <c r="X174" s="30"/>
      <c r="Y174" s="30"/>
      <c r="Z174" s="30"/>
      <c r="AA174" s="30"/>
      <c r="AB174" s="30"/>
      <c r="AC174" s="30"/>
      <c r="AD174" s="30"/>
      <c r="AE174" s="30"/>
      <c r="AR174" s="154" t="s">
        <v>367</v>
      </c>
      <c r="AT174" s="154" t="s">
        <v>154</v>
      </c>
      <c r="AU174" s="154" t="s">
        <v>83</v>
      </c>
      <c r="AY174" s="18" t="s">
        <v>152</v>
      </c>
      <c r="BE174" s="155">
        <f>IF(N174="základní",J174,0)</f>
        <v>0</v>
      </c>
      <c r="BF174" s="155">
        <f>IF(N174="snížená",J174,0)</f>
        <v>0</v>
      </c>
      <c r="BG174" s="155">
        <f>IF(N174="zákl. přenesená",J174,0)</f>
        <v>0</v>
      </c>
      <c r="BH174" s="155">
        <f>IF(N174="sníž. přenesená",J174,0)</f>
        <v>0</v>
      </c>
      <c r="BI174" s="155">
        <f>IF(N174="nulová",J174,0)</f>
        <v>0</v>
      </c>
      <c r="BJ174" s="18" t="s">
        <v>81</v>
      </c>
      <c r="BK174" s="155">
        <f>ROUND(I174*H174,2)</f>
        <v>0</v>
      </c>
      <c r="BL174" s="18" t="s">
        <v>367</v>
      </c>
      <c r="BM174" s="154" t="s">
        <v>1141</v>
      </c>
    </row>
    <row r="175" spans="1:65" s="2" customFormat="1" ht="6.9" customHeight="1">
      <c r="A175" s="30"/>
      <c r="B175" s="45"/>
      <c r="C175" s="46"/>
      <c r="D175" s="46"/>
      <c r="E175" s="46"/>
      <c r="F175" s="46"/>
      <c r="G175" s="46"/>
      <c r="H175" s="46"/>
      <c r="I175" s="46"/>
      <c r="J175" s="46"/>
      <c r="K175" s="46"/>
      <c r="L175" s="31"/>
      <c r="M175" s="30"/>
      <c r="O175" s="30"/>
      <c r="P175" s="30"/>
      <c r="Q175" s="30"/>
      <c r="R175" s="30"/>
      <c r="S175" s="30"/>
      <c r="T175" s="30"/>
      <c r="U175" s="30"/>
      <c r="V175" s="30"/>
      <c r="W175" s="30"/>
      <c r="X175" s="30"/>
      <c r="Y175" s="30"/>
      <c r="Z175" s="30"/>
      <c r="AA175" s="30"/>
      <c r="AB175" s="30"/>
      <c r="AC175" s="30"/>
      <c r="AD175" s="30"/>
      <c r="AE175" s="30"/>
    </row>
  </sheetData>
  <autoFilter ref="C129:K174"/>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1:BM180"/>
  <sheetViews>
    <sheetView showGridLines="0" workbookViewId="0">
      <selection activeCell="I177" sqref="I177"/>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110</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1142</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ROUND(J129,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ROUND((SUM(BE129:BE179)),  2)</f>
        <v>0</v>
      </c>
      <c r="G33" s="30"/>
      <c r="H33" s="30"/>
      <c r="I33" s="99">
        <v>0.21</v>
      </c>
      <c r="J33" s="98">
        <f>ROUND(((SUM(BE129:BE179))*I33),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ROUND((SUM(BF129:BF179)),  2)</f>
        <v>0</v>
      </c>
      <c r="G34" s="30"/>
      <c r="H34" s="30"/>
      <c r="I34" s="99">
        <v>0.15</v>
      </c>
      <c r="J34" s="98">
        <f>ROUND(((SUM(BF129:BF179))*I34),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ROUND((SUM(BG129:BG179)),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ROUND((SUM(BH129:BH179)),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ROUND((SUM(BI129:BI179)),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SO-10 - Fitness pro seniory</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J129</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J130</f>
        <v>0</v>
      </c>
      <c r="L97" s="111"/>
    </row>
    <row r="98" spans="1:31" s="10" customFormat="1" ht="19.95" customHeight="1">
      <c r="B98" s="115"/>
      <c r="D98" s="116" t="s">
        <v>126</v>
      </c>
      <c r="E98" s="117"/>
      <c r="F98" s="117"/>
      <c r="G98" s="117"/>
      <c r="H98" s="117"/>
      <c r="I98" s="117"/>
      <c r="J98" s="118">
        <f>J131</f>
        <v>0</v>
      </c>
      <c r="L98" s="115"/>
    </row>
    <row r="99" spans="1:31" s="10" customFormat="1" ht="19.95" customHeight="1">
      <c r="B99" s="115"/>
      <c r="D99" s="116" t="s">
        <v>390</v>
      </c>
      <c r="E99" s="117"/>
      <c r="F99" s="117"/>
      <c r="G99" s="117"/>
      <c r="H99" s="117"/>
      <c r="I99" s="117"/>
      <c r="J99" s="118">
        <f>J143</f>
        <v>0</v>
      </c>
      <c r="L99" s="115"/>
    </row>
    <row r="100" spans="1:31" s="10" customFormat="1" ht="19.95" customHeight="1">
      <c r="B100" s="115"/>
      <c r="D100" s="116" t="s">
        <v>127</v>
      </c>
      <c r="E100" s="117"/>
      <c r="F100" s="117"/>
      <c r="G100" s="117"/>
      <c r="H100" s="117"/>
      <c r="I100" s="117"/>
      <c r="J100" s="118">
        <f>J147</f>
        <v>0</v>
      </c>
      <c r="L100" s="115"/>
    </row>
    <row r="101" spans="1:31" s="10" customFormat="1" ht="19.95" customHeight="1">
      <c r="B101" s="115"/>
      <c r="D101" s="116" t="s">
        <v>129</v>
      </c>
      <c r="E101" s="117"/>
      <c r="F101" s="117"/>
      <c r="G101" s="117"/>
      <c r="H101" s="117"/>
      <c r="I101" s="117"/>
      <c r="J101" s="118">
        <f>J150</f>
        <v>0</v>
      </c>
      <c r="L101" s="115"/>
    </row>
    <row r="102" spans="1:31" s="9" customFormat="1" ht="24.9" customHeight="1">
      <c r="B102" s="111"/>
      <c r="D102" s="112" t="s">
        <v>130</v>
      </c>
      <c r="E102" s="113"/>
      <c r="F102" s="113"/>
      <c r="G102" s="113"/>
      <c r="H102" s="113"/>
      <c r="I102" s="113"/>
      <c r="J102" s="114">
        <f>J152</f>
        <v>0</v>
      </c>
      <c r="L102" s="111"/>
    </row>
    <row r="103" spans="1:31" s="10" customFormat="1" ht="19.95" customHeight="1">
      <c r="B103" s="115"/>
      <c r="D103" s="116" t="s">
        <v>131</v>
      </c>
      <c r="E103" s="117"/>
      <c r="F103" s="117"/>
      <c r="G103" s="117"/>
      <c r="H103" s="117"/>
      <c r="I103" s="117"/>
      <c r="J103" s="118">
        <f>J153</f>
        <v>0</v>
      </c>
      <c r="L103" s="115"/>
    </row>
    <row r="104" spans="1:31" s="10" customFormat="1" ht="19.95" customHeight="1">
      <c r="B104" s="115"/>
      <c r="D104" s="116" t="s">
        <v>1143</v>
      </c>
      <c r="E104" s="117"/>
      <c r="F104" s="117"/>
      <c r="G104" s="117"/>
      <c r="H104" s="117"/>
      <c r="I104" s="117"/>
      <c r="J104" s="118">
        <f>J160</f>
        <v>0</v>
      </c>
      <c r="L104" s="115"/>
    </row>
    <row r="105" spans="1:31" s="9" customFormat="1" ht="24.9" customHeight="1">
      <c r="B105" s="111"/>
      <c r="D105" s="112" t="s">
        <v>132</v>
      </c>
      <c r="E105" s="113"/>
      <c r="F105" s="113"/>
      <c r="G105" s="113"/>
      <c r="H105" s="113"/>
      <c r="I105" s="113"/>
      <c r="J105" s="114">
        <f>J171</f>
        <v>0</v>
      </c>
      <c r="L105" s="111"/>
    </row>
    <row r="106" spans="1:31" s="10" customFormat="1" ht="19.95" customHeight="1">
      <c r="B106" s="115"/>
      <c r="D106" s="116" t="s">
        <v>133</v>
      </c>
      <c r="E106" s="117"/>
      <c r="F106" s="117"/>
      <c r="G106" s="117"/>
      <c r="H106" s="117"/>
      <c r="I106" s="117"/>
      <c r="J106" s="118">
        <f>J172</f>
        <v>0</v>
      </c>
      <c r="L106" s="115"/>
    </row>
    <row r="107" spans="1:31" s="10" customFormat="1" ht="19.95" customHeight="1">
      <c r="B107" s="115"/>
      <c r="D107" s="116" t="s">
        <v>134</v>
      </c>
      <c r="E107" s="117"/>
      <c r="F107" s="117"/>
      <c r="G107" s="117"/>
      <c r="H107" s="117"/>
      <c r="I107" s="117"/>
      <c r="J107" s="118">
        <f>J174</f>
        <v>0</v>
      </c>
      <c r="L107" s="115"/>
    </row>
    <row r="108" spans="1:31" s="10" customFormat="1" ht="19.95" customHeight="1">
      <c r="B108" s="115"/>
      <c r="D108" s="116" t="s">
        <v>135</v>
      </c>
      <c r="E108" s="117"/>
      <c r="F108" s="117"/>
      <c r="G108" s="117"/>
      <c r="H108" s="117"/>
      <c r="I108" s="117"/>
      <c r="J108" s="118">
        <f>J176</f>
        <v>0</v>
      </c>
      <c r="L108" s="115"/>
    </row>
    <row r="109" spans="1:31" s="10" customFormat="1" ht="19.95" customHeight="1">
      <c r="B109" s="115"/>
      <c r="D109" s="116" t="s">
        <v>136</v>
      </c>
      <c r="E109" s="117"/>
      <c r="F109" s="117"/>
      <c r="G109" s="117"/>
      <c r="H109" s="117"/>
      <c r="I109" s="117"/>
      <c r="J109" s="118">
        <f>J178</f>
        <v>0</v>
      </c>
      <c r="L109" s="115"/>
    </row>
    <row r="110" spans="1:31" s="2" customFormat="1" ht="21.75"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6.9" customHeight="1">
      <c r="A111" s="30"/>
      <c r="B111" s="45"/>
      <c r="C111" s="46"/>
      <c r="D111" s="46"/>
      <c r="E111" s="46"/>
      <c r="F111" s="46"/>
      <c r="G111" s="46"/>
      <c r="H111" s="46"/>
      <c r="I111" s="46"/>
      <c r="J111" s="46"/>
      <c r="K111" s="46"/>
      <c r="L111" s="40"/>
      <c r="S111" s="30"/>
      <c r="T111" s="30"/>
      <c r="U111" s="30"/>
      <c r="V111" s="30"/>
      <c r="W111" s="30"/>
      <c r="X111" s="30"/>
      <c r="Y111" s="30"/>
      <c r="Z111" s="30"/>
      <c r="AA111" s="30"/>
      <c r="AB111" s="30"/>
      <c r="AC111" s="30"/>
      <c r="AD111" s="30"/>
      <c r="AE111" s="30"/>
    </row>
    <row r="115" spans="1:31" s="2" customFormat="1" ht="6.9" customHeight="1">
      <c r="A115" s="30"/>
      <c r="B115" s="47"/>
      <c r="C115" s="48"/>
      <c r="D115" s="48"/>
      <c r="E115" s="48"/>
      <c r="F115" s="48"/>
      <c r="G115" s="48"/>
      <c r="H115" s="48"/>
      <c r="I115" s="48"/>
      <c r="J115" s="48"/>
      <c r="K115" s="48"/>
      <c r="L115" s="40"/>
      <c r="S115" s="30"/>
      <c r="T115" s="30"/>
      <c r="U115" s="30"/>
      <c r="V115" s="30"/>
      <c r="W115" s="30"/>
      <c r="X115" s="30"/>
      <c r="Y115" s="30"/>
      <c r="Z115" s="30"/>
      <c r="AA115" s="30"/>
      <c r="AB115" s="30"/>
      <c r="AC115" s="30"/>
      <c r="AD115" s="30"/>
      <c r="AE115" s="30"/>
    </row>
    <row r="116" spans="1:31" s="2" customFormat="1" ht="24.9" customHeight="1">
      <c r="A116" s="30"/>
      <c r="B116" s="31"/>
      <c r="C116" s="22" t="s">
        <v>137</v>
      </c>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31" s="2" customFormat="1" ht="6.9"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31" s="2" customFormat="1" ht="12" customHeight="1">
      <c r="A118" s="30"/>
      <c r="B118" s="31"/>
      <c r="C118" s="27" t="s">
        <v>14</v>
      </c>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16.5" customHeight="1">
      <c r="A119" s="30"/>
      <c r="B119" s="31"/>
      <c r="C119" s="30"/>
      <c r="D119" s="30"/>
      <c r="E119" s="545" t="str">
        <f>E7</f>
        <v>III. etapa revitalizace Letního cvičiště Louny</v>
      </c>
      <c r="F119" s="546"/>
      <c r="G119" s="546"/>
      <c r="H119" s="546"/>
      <c r="I119" s="30"/>
      <c r="J119" s="30"/>
      <c r="K119" s="30"/>
      <c r="L119" s="40"/>
      <c r="S119" s="30"/>
      <c r="T119" s="30"/>
      <c r="U119" s="30"/>
      <c r="V119" s="30"/>
      <c r="W119" s="30"/>
      <c r="X119" s="30"/>
      <c r="Y119" s="30"/>
      <c r="Z119" s="30"/>
      <c r="AA119" s="30"/>
      <c r="AB119" s="30"/>
      <c r="AC119" s="30"/>
      <c r="AD119" s="30"/>
      <c r="AE119" s="30"/>
    </row>
    <row r="120" spans="1:31" s="2" customFormat="1" ht="12" customHeight="1">
      <c r="A120" s="30"/>
      <c r="B120" s="31"/>
      <c r="C120" s="27" t="s">
        <v>118</v>
      </c>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31" s="2" customFormat="1" ht="16.5" customHeight="1">
      <c r="A121" s="30"/>
      <c r="B121" s="31"/>
      <c r="C121" s="30"/>
      <c r="D121" s="30"/>
      <c r="E121" s="537" t="str">
        <f>E9</f>
        <v>SO-10 - Fitness pro seniory</v>
      </c>
      <c r="F121" s="544"/>
      <c r="G121" s="544"/>
      <c r="H121" s="544"/>
      <c r="I121" s="30"/>
      <c r="J121" s="30"/>
      <c r="K121" s="30"/>
      <c r="L121" s="40"/>
      <c r="S121" s="30"/>
      <c r="T121" s="30"/>
      <c r="U121" s="30"/>
      <c r="V121" s="30"/>
      <c r="W121" s="30"/>
      <c r="X121" s="30"/>
      <c r="Y121" s="30"/>
      <c r="Z121" s="30"/>
      <c r="AA121" s="30"/>
      <c r="AB121" s="30"/>
      <c r="AC121" s="30"/>
      <c r="AD121" s="30"/>
      <c r="AE121" s="30"/>
    </row>
    <row r="122" spans="1:31" s="2" customFormat="1" ht="6.9" customHeight="1">
      <c r="A122" s="30"/>
      <c r="B122" s="31"/>
      <c r="C122" s="30"/>
      <c r="D122" s="30"/>
      <c r="E122" s="30"/>
      <c r="F122" s="30"/>
      <c r="G122" s="30"/>
      <c r="H122" s="30"/>
      <c r="I122" s="30"/>
      <c r="J122" s="30"/>
      <c r="K122" s="30"/>
      <c r="L122" s="40"/>
      <c r="S122" s="30"/>
      <c r="T122" s="30"/>
      <c r="U122" s="30"/>
      <c r="V122" s="30"/>
      <c r="W122" s="30"/>
      <c r="X122" s="30"/>
      <c r="Y122" s="30"/>
      <c r="Z122" s="30"/>
      <c r="AA122" s="30"/>
      <c r="AB122" s="30"/>
      <c r="AC122" s="30"/>
      <c r="AD122" s="30"/>
      <c r="AE122" s="30"/>
    </row>
    <row r="123" spans="1:31" s="2" customFormat="1" ht="12" customHeight="1">
      <c r="A123" s="30"/>
      <c r="B123" s="31"/>
      <c r="C123" s="27" t="s">
        <v>18</v>
      </c>
      <c r="D123" s="30"/>
      <c r="E123" s="30"/>
      <c r="F123" s="25" t="str">
        <f>F12</f>
        <v>Louny</v>
      </c>
      <c r="G123" s="30"/>
      <c r="H123" s="30"/>
      <c r="I123" s="27" t="s">
        <v>20</v>
      </c>
      <c r="J123" s="53">
        <f>IF(J12="","",J12)</f>
        <v>44179</v>
      </c>
      <c r="K123" s="30"/>
      <c r="L123" s="40"/>
      <c r="S123" s="30"/>
      <c r="T123" s="30"/>
      <c r="U123" s="30"/>
      <c r="V123" s="30"/>
      <c r="W123" s="30"/>
      <c r="X123" s="30"/>
      <c r="Y123" s="30"/>
      <c r="Z123" s="30"/>
      <c r="AA123" s="30"/>
      <c r="AB123" s="30"/>
      <c r="AC123" s="30"/>
      <c r="AD123" s="30"/>
      <c r="AE123" s="30"/>
    </row>
    <row r="124" spans="1:31" s="2" customFormat="1" ht="6.9" customHeight="1">
      <c r="A124" s="30"/>
      <c r="B124" s="31"/>
      <c r="C124" s="30"/>
      <c r="D124" s="30"/>
      <c r="E124" s="30"/>
      <c r="F124" s="30"/>
      <c r="G124" s="30"/>
      <c r="H124" s="30"/>
      <c r="I124" s="30"/>
      <c r="J124" s="30"/>
      <c r="K124" s="30"/>
      <c r="L124" s="40"/>
      <c r="S124" s="30"/>
      <c r="T124" s="30"/>
      <c r="U124" s="30"/>
      <c r="V124" s="30"/>
      <c r="W124" s="30"/>
      <c r="X124" s="30"/>
      <c r="Y124" s="30"/>
      <c r="Z124" s="30"/>
      <c r="AA124" s="30"/>
      <c r="AB124" s="30"/>
      <c r="AC124" s="30"/>
      <c r="AD124" s="30"/>
      <c r="AE124" s="30"/>
    </row>
    <row r="125" spans="1:31" s="2" customFormat="1" ht="25.65" customHeight="1">
      <c r="A125" s="30"/>
      <c r="B125" s="31"/>
      <c r="C125" s="27" t="s">
        <v>21</v>
      </c>
      <c r="D125" s="30"/>
      <c r="E125" s="30"/>
      <c r="F125" s="25" t="str">
        <f>E15</f>
        <v>Město Louny</v>
      </c>
      <c r="G125" s="30"/>
      <c r="H125" s="30"/>
      <c r="I125" s="27" t="s">
        <v>27</v>
      </c>
      <c r="J125" s="28" t="str">
        <f>E21</f>
        <v>Sportovní projekty s.r.o.</v>
      </c>
      <c r="K125" s="30"/>
      <c r="L125" s="40"/>
      <c r="S125" s="30"/>
      <c r="T125" s="30"/>
      <c r="U125" s="30"/>
      <c r="V125" s="30"/>
      <c r="W125" s="30"/>
      <c r="X125" s="30"/>
      <c r="Y125" s="30"/>
      <c r="Z125" s="30"/>
      <c r="AA125" s="30"/>
      <c r="AB125" s="30"/>
      <c r="AC125" s="30"/>
      <c r="AD125" s="30"/>
      <c r="AE125" s="30"/>
    </row>
    <row r="126" spans="1:31" s="2" customFormat="1" ht="15.15" customHeight="1">
      <c r="A126" s="30"/>
      <c r="B126" s="31"/>
      <c r="C126" s="27" t="s">
        <v>25</v>
      </c>
      <c r="D126" s="30"/>
      <c r="E126" s="30"/>
      <c r="F126" s="25" t="str">
        <f>IF(E18="","",E18)</f>
        <v xml:space="preserve"> </v>
      </c>
      <c r="G126" s="30"/>
      <c r="H126" s="30"/>
      <c r="I126" s="27" t="s">
        <v>30</v>
      </c>
      <c r="J126" s="28" t="str">
        <f>E24</f>
        <v>F.Pecka</v>
      </c>
      <c r="K126" s="30"/>
      <c r="L126" s="40"/>
      <c r="S126" s="30"/>
      <c r="T126" s="30"/>
      <c r="U126" s="30"/>
      <c r="V126" s="30"/>
      <c r="W126" s="30"/>
      <c r="X126" s="30"/>
      <c r="Y126" s="30"/>
      <c r="Z126" s="30"/>
      <c r="AA126" s="30"/>
      <c r="AB126" s="30"/>
      <c r="AC126" s="30"/>
      <c r="AD126" s="30"/>
      <c r="AE126" s="30"/>
    </row>
    <row r="127" spans="1:31" s="2" customFormat="1" ht="10.35" customHeight="1">
      <c r="A127" s="30"/>
      <c r="B127" s="31"/>
      <c r="C127" s="30"/>
      <c r="D127" s="30"/>
      <c r="E127" s="30"/>
      <c r="F127" s="30"/>
      <c r="G127" s="30"/>
      <c r="H127" s="30"/>
      <c r="I127" s="30"/>
      <c r="J127" s="30"/>
      <c r="K127" s="30"/>
      <c r="L127" s="40"/>
      <c r="S127" s="30"/>
      <c r="T127" s="30"/>
      <c r="U127" s="30"/>
      <c r="V127" s="30"/>
      <c r="W127" s="30"/>
      <c r="X127" s="30"/>
      <c r="Y127" s="30"/>
      <c r="Z127" s="30"/>
      <c r="AA127" s="30"/>
      <c r="AB127" s="30"/>
      <c r="AC127" s="30"/>
      <c r="AD127" s="30"/>
      <c r="AE127" s="30"/>
    </row>
    <row r="128" spans="1:31" s="11" customFormat="1" ht="29.25" customHeight="1">
      <c r="A128" s="119"/>
      <c r="B128" s="120"/>
      <c r="C128" s="121" t="s">
        <v>138</v>
      </c>
      <c r="D128" s="122" t="s">
        <v>58</v>
      </c>
      <c r="E128" s="122" t="s">
        <v>54</v>
      </c>
      <c r="F128" s="122" t="s">
        <v>55</v>
      </c>
      <c r="G128" s="122" t="s">
        <v>139</v>
      </c>
      <c r="H128" s="122" t="s">
        <v>140</v>
      </c>
      <c r="I128" s="122" t="s">
        <v>141</v>
      </c>
      <c r="J128" s="123" t="s">
        <v>122</v>
      </c>
      <c r="K128" s="124" t="s">
        <v>142</v>
      </c>
      <c r="L128" s="125"/>
      <c r="M128" s="60" t="s">
        <v>1</v>
      </c>
      <c r="N128" s="61" t="s">
        <v>37</v>
      </c>
      <c r="O128" s="61" t="s">
        <v>143</v>
      </c>
      <c r="P128" s="61" t="s">
        <v>144</v>
      </c>
      <c r="Q128" s="61" t="s">
        <v>145</v>
      </c>
      <c r="R128" s="61" t="s">
        <v>146</v>
      </c>
      <c r="S128" s="61" t="s">
        <v>147</v>
      </c>
      <c r="T128" s="62" t="s">
        <v>148</v>
      </c>
      <c r="U128" s="119"/>
      <c r="V128" s="119"/>
      <c r="W128" s="119"/>
      <c r="X128" s="119"/>
      <c r="Y128" s="119"/>
      <c r="Z128" s="119"/>
      <c r="AA128" s="119"/>
      <c r="AB128" s="119"/>
      <c r="AC128" s="119"/>
      <c r="AD128" s="119"/>
      <c r="AE128" s="119"/>
    </row>
    <row r="129" spans="1:65" s="2" customFormat="1" ht="22.8" customHeight="1">
      <c r="A129" s="30"/>
      <c r="B129" s="31"/>
      <c r="C129" s="67" t="s">
        <v>149</v>
      </c>
      <c r="D129" s="30"/>
      <c r="E129" s="30"/>
      <c r="F129" s="30"/>
      <c r="G129" s="30"/>
      <c r="H129" s="30"/>
      <c r="I129" s="30"/>
      <c r="J129" s="126">
        <f>BK129</f>
        <v>0</v>
      </c>
      <c r="K129" s="30"/>
      <c r="L129" s="31"/>
      <c r="M129" s="63"/>
      <c r="N129" s="54"/>
      <c r="O129" s="64"/>
      <c r="P129" s="127">
        <f>P130+P152+P171</f>
        <v>18.802434000000002</v>
      </c>
      <c r="Q129" s="64"/>
      <c r="R129" s="127">
        <f>R130+R152+R171</f>
        <v>8.5214999999999996</v>
      </c>
      <c r="S129" s="64"/>
      <c r="T129" s="128">
        <f>T130+T152+T171</f>
        <v>0</v>
      </c>
      <c r="U129" s="30"/>
      <c r="V129" s="30"/>
      <c r="W129" s="30"/>
      <c r="X129" s="30"/>
      <c r="Y129" s="30"/>
      <c r="Z129" s="30"/>
      <c r="AA129" s="30"/>
      <c r="AB129" s="30"/>
      <c r="AC129" s="30"/>
      <c r="AD129" s="30"/>
      <c r="AE129" s="30"/>
      <c r="AT129" s="18" t="s">
        <v>72</v>
      </c>
      <c r="AU129" s="18" t="s">
        <v>124</v>
      </c>
      <c r="BK129" s="129">
        <f>BK130+BK152+BK171</f>
        <v>0</v>
      </c>
    </row>
    <row r="130" spans="1:65" s="12" customFormat="1" ht="25.95" customHeight="1">
      <c r="B130" s="130"/>
      <c r="D130" s="131" t="s">
        <v>72</v>
      </c>
      <c r="E130" s="132" t="s">
        <v>150</v>
      </c>
      <c r="F130" s="132" t="s">
        <v>151</v>
      </c>
      <c r="J130" s="133">
        <f>BK130</f>
        <v>0</v>
      </c>
      <c r="L130" s="130"/>
      <c r="M130" s="134"/>
      <c r="N130" s="135"/>
      <c r="O130" s="135"/>
      <c r="P130" s="136">
        <f>P131+P143+P147+P150</f>
        <v>18.802434000000002</v>
      </c>
      <c r="Q130" s="135"/>
      <c r="R130" s="136">
        <f>R131+R143+R147+R150</f>
        <v>8.5214999999999996</v>
      </c>
      <c r="S130" s="135"/>
      <c r="T130" s="137">
        <f>T131+T143+T147+T150</f>
        <v>0</v>
      </c>
      <c r="AR130" s="131" t="s">
        <v>81</v>
      </c>
      <c r="AT130" s="138" t="s">
        <v>72</v>
      </c>
      <c r="AU130" s="138" t="s">
        <v>73</v>
      </c>
      <c r="AY130" s="131" t="s">
        <v>152</v>
      </c>
      <c r="BK130" s="139">
        <f>BK131+BK143+BK147+BK150</f>
        <v>0</v>
      </c>
    </row>
    <row r="131" spans="1:65" s="12" customFormat="1" ht="22.8" customHeight="1">
      <c r="B131" s="130"/>
      <c r="D131" s="131" t="s">
        <v>72</v>
      </c>
      <c r="E131" s="140" t="s">
        <v>81</v>
      </c>
      <c r="F131" s="140" t="s">
        <v>153</v>
      </c>
      <c r="J131" s="141">
        <f>BK131</f>
        <v>0</v>
      </c>
      <c r="L131" s="130"/>
      <c r="M131" s="134"/>
      <c r="N131" s="135"/>
      <c r="O131" s="135"/>
      <c r="P131" s="136">
        <f>SUM(P132:P142)</f>
        <v>14.070030000000001</v>
      </c>
      <c r="Q131" s="135"/>
      <c r="R131" s="136">
        <f>SUM(R132:R142)</f>
        <v>0</v>
      </c>
      <c r="S131" s="135"/>
      <c r="T131" s="137">
        <f>SUM(T132:T142)</f>
        <v>0</v>
      </c>
      <c r="AR131" s="131" t="s">
        <v>81</v>
      </c>
      <c r="AT131" s="138" t="s">
        <v>72</v>
      </c>
      <c r="AU131" s="138" t="s">
        <v>81</v>
      </c>
      <c r="AY131" s="131" t="s">
        <v>152</v>
      </c>
      <c r="BK131" s="139">
        <f>SUM(BK132:BK142)</f>
        <v>0</v>
      </c>
    </row>
    <row r="132" spans="1:65" s="2" customFormat="1" ht="24.15" customHeight="1">
      <c r="A132" s="30"/>
      <c r="B132" s="142"/>
      <c r="C132" s="143" t="s">
        <v>81</v>
      </c>
      <c r="D132" s="143" t="s">
        <v>154</v>
      </c>
      <c r="E132" s="144" t="s">
        <v>1144</v>
      </c>
      <c r="F132" s="145" t="s">
        <v>1145</v>
      </c>
      <c r="G132" s="146" t="s">
        <v>178</v>
      </c>
      <c r="H132" s="147">
        <v>3.7050000000000001</v>
      </c>
      <c r="I132" s="148"/>
      <c r="J132" s="148">
        <f>ROUND(I132*H132,2)</f>
        <v>0</v>
      </c>
      <c r="K132" s="149"/>
      <c r="L132" s="31"/>
      <c r="M132" s="150" t="s">
        <v>1</v>
      </c>
      <c r="N132" s="151" t="s">
        <v>38</v>
      </c>
      <c r="O132" s="152">
        <v>3.613</v>
      </c>
      <c r="P132" s="152">
        <f>O132*H132</f>
        <v>13.386165</v>
      </c>
      <c r="Q132" s="152">
        <v>0</v>
      </c>
      <c r="R132" s="152">
        <f>Q132*H132</f>
        <v>0</v>
      </c>
      <c r="S132" s="152">
        <v>0</v>
      </c>
      <c r="T132" s="153">
        <f>S132*H132</f>
        <v>0</v>
      </c>
      <c r="U132" s="30"/>
      <c r="V132" s="30"/>
      <c r="W132" s="30"/>
      <c r="X132" s="30"/>
      <c r="Y132" s="30"/>
      <c r="Z132" s="30"/>
      <c r="AA132" s="30"/>
      <c r="AB132" s="30"/>
      <c r="AC132" s="30"/>
      <c r="AD132" s="30"/>
      <c r="AE132" s="30"/>
      <c r="AR132" s="154" t="s">
        <v>158</v>
      </c>
      <c r="AT132" s="154" t="s">
        <v>154</v>
      </c>
      <c r="AU132" s="154" t="s">
        <v>83</v>
      </c>
      <c r="AY132" s="18" t="s">
        <v>152</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158</v>
      </c>
      <c r="BM132" s="154" t="s">
        <v>1146</v>
      </c>
    </row>
    <row r="133" spans="1:65" s="13" customFormat="1">
      <c r="B133" s="156"/>
      <c r="D133" s="157" t="s">
        <v>160</v>
      </c>
      <c r="E133" s="158" t="s">
        <v>1</v>
      </c>
      <c r="F133" s="159" t="s">
        <v>1147</v>
      </c>
      <c r="H133" s="160">
        <v>3.7050000000000001</v>
      </c>
      <c r="L133" s="156"/>
      <c r="M133" s="161"/>
      <c r="N133" s="162"/>
      <c r="O133" s="162"/>
      <c r="P133" s="162"/>
      <c r="Q133" s="162"/>
      <c r="R133" s="162"/>
      <c r="S133" s="162"/>
      <c r="T133" s="163"/>
      <c r="AT133" s="158" t="s">
        <v>160</v>
      </c>
      <c r="AU133" s="158" t="s">
        <v>83</v>
      </c>
      <c r="AV133" s="13" t="s">
        <v>83</v>
      </c>
      <c r="AW133" s="13" t="s">
        <v>29</v>
      </c>
      <c r="AX133" s="13" t="s">
        <v>81</v>
      </c>
      <c r="AY133" s="158" t="s">
        <v>152</v>
      </c>
    </row>
    <row r="134" spans="1:65" s="2" customFormat="1" ht="24.15" customHeight="1">
      <c r="A134" s="30"/>
      <c r="B134" s="142"/>
      <c r="C134" s="143" t="s">
        <v>83</v>
      </c>
      <c r="D134" s="143" t="s">
        <v>154</v>
      </c>
      <c r="E134" s="144" t="s">
        <v>210</v>
      </c>
      <c r="F134" s="145" t="s">
        <v>211</v>
      </c>
      <c r="G134" s="146" t="s">
        <v>178</v>
      </c>
      <c r="H134" s="147">
        <v>3.7050000000000001</v>
      </c>
      <c r="I134" s="148"/>
      <c r="J134" s="148">
        <f>ROUND(I134*H134,2)</f>
        <v>0</v>
      </c>
      <c r="K134" s="149"/>
      <c r="L134" s="31"/>
      <c r="M134" s="150" t="s">
        <v>1</v>
      </c>
      <c r="N134" s="151" t="s">
        <v>38</v>
      </c>
      <c r="O134" s="152">
        <v>4.3999999999999997E-2</v>
      </c>
      <c r="P134" s="152">
        <f>O134*H134</f>
        <v>0.16302</v>
      </c>
      <c r="Q134" s="152">
        <v>0</v>
      </c>
      <c r="R134" s="152">
        <f>Q134*H134</f>
        <v>0</v>
      </c>
      <c r="S134" s="152">
        <v>0</v>
      </c>
      <c r="T134" s="153">
        <f>S134*H134</f>
        <v>0</v>
      </c>
      <c r="U134" s="30"/>
      <c r="V134" s="30"/>
      <c r="W134" s="30"/>
      <c r="X134" s="30"/>
      <c r="Y134" s="30"/>
      <c r="Z134" s="30"/>
      <c r="AA134" s="30"/>
      <c r="AB134" s="30"/>
      <c r="AC134" s="30"/>
      <c r="AD134" s="30"/>
      <c r="AE134" s="30"/>
      <c r="AR134" s="154" t="s">
        <v>158</v>
      </c>
      <c r="AT134" s="154" t="s">
        <v>154</v>
      </c>
      <c r="AU134" s="154" t="s">
        <v>83</v>
      </c>
      <c r="AY134" s="18" t="s">
        <v>152</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158</v>
      </c>
      <c r="BM134" s="154" t="s">
        <v>1148</v>
      </c>
    </row>
    <row r="135" spans="1:65" s="13" customFormat="1">
      <c r="B135" s="156"/>
      <c r="D135" s="157" t="s">
        <v>160</v>
      </c>
      <c r="E135" s="158" t="s">
        <v>1</v>
      </c>
      <c r="F135" s="159" t="s">
        <v>1149</v>
      </c>
      <c r="H135" s="160">
        <v>3.7050000000000001</v>
      </c>
      <c r="L135" s="156"/>
      <c r="M135" s="161"/>
      <c r="N135" s="162"/>
      <c r="O135" s="162"/>
      <c r="P135" s="162"/>
      <c r="Q135" s="162"/>
      <c r="R135" s="162"/>
      <c r="S135" s="162"/>
      <c r="T135" s="163"/>
      <c r="AT135" s="158" t="s">
        <v>160</v>
      </c>
      <c r="AU135" s="158" t="s">
        <v>83</v>
      </c>
      <c r="AV135" s="13" t="s">
        <v>83</v>
      </c>
      <c r="AW135" s="13" t="s">
        <v>29</v>
      </c>
      <c r="AX135" s="13" t="s">
        <v>73</v>
      </c>
      <c r="AY135" s="158" t="s">
        <v>152</v>
      </c>
    </row>
    <row r="136" spans="1:65" s="16" customFormat="1">
      <c r="B136" s="177"/>
      <c r="D136" s="157" t="s">
        <v>160</v>
      </c>
      <c r="E136" s="178" t="s">
        <v>1</v>
      </c>
      <c r="F136" s="179" t="s">
        <v>203</v>
      </c>
      <c r="H136" s="180">
        <v>3.7050000000000001</v>
      </c>
      <c r="L136" s="177"/>
      <c r="M136" s="181"/>
      <c r="N136" s="182"/>
      <c r="O136" s="182"/>
      <c r="P136" s="182"/>
      <c r="Q136" s="182"/>
      <c r="R136" s="182"/>
      <c r="S136" s="182"/>
      <c r="T136" s="183"/>
      <c r="AT136" s="178" t="s">
        <v>160</v>
      </c>
      <c r="AU136" s="178" t="s">
        <v>83</v>
      </c>
      <c r="AV136" s="16" t="s">
        <v>158</v>
      </c>
      <c r="AW136" s="16" t="s">
        <v>29</v>
      </c>
      <c r="AX136" s="16" t="s">
        <v>81</v>
      </c>
      <c r="AY136" s="178" t="s">
        <v>152</v>
      </c>
    </row>
    <row r="137" spans="1:65" s="2" customFormat="1" ht="14.4" customHeight="1">
      <c r="A137" s="30"/>
      <c r="B137" s="142"/>
      <c r="C137" s="143" t="s">
        <v>166</v>
      </c>
      <c r="D137" s="143" t="s">
        <v>154</v>
      </c>
      <c r="E137" s="144" t="s">
        <v>216</v>
      </c>
      <c r="F137" s="145" t="s">
        <v>217</v>
      </c>
      <c r="G137" s="146" t="s">
        <v>178</v>
      </c>
      <c r="H137" s="147">
        <v>3.7050000000000001</v>
      </c>
      <c r="I137" s="148"/>
      <c r="J137" s="148">
        <f>ROUND(I137*H137,2)</f>
        <v>0</v>
      </c>
      <c r="K137" s="149"/>
      <c r="L137" s="31"/>
      <c r="M137" s="150" t="s">
        <v>1</v>
      </c>
      <c r="N137" s="151" t="s">
        <v>38</v>
      </c>
      <c r="O137" s="152">
        <v>8.9999999999999993E-3</v>
      </c>
      <c r="P137" s="152">
        <f>O137*H137</f>
        <v>3.3345E-2</v>
      </c>
      <c r="Q137" s="152">
        <v>0</v>
      </c>
      <c r="R137" s="152">
        <f>Q137*H137</f>
        <v>0</v>
      </c>
      <c r="S137" s="152">
        <v>0</v>
      </c>
      <c r="T137" s="153">
        <f>S137*H137</f>
        <v>0</v>
      </c>
      <c r="U137" s="30"/>
      <c r="V137" s="30"/>
      <c r="W137" s="30"/>
      <c r="X137" s="30"/>
      <c r="Y137" s="30"/>
      <c r="Z137" s="30"/>
      <c r="AA137" s="30"/>
      <c r="AB137" s="30"/>
      <c r="AC137" s="30"/>
      <c r="AD137" s="30"/>
      <c r="AE137" s="30"/>
      <c r="AR137" s="154" t="s">
        <v>158</v>
      </c>
      <c r="AT137" s="154" t="s">
        <v>154</v>
      </c>
      <c r="AU137" s="154" t="s">
        <v>83</v>
      </c>
      <c r="AY137" s="18" t="s">
        <v>152</v>
      </c>
      <c r="BE137" s="155">
        <f>IF(N137="základní",J137,0)</f>
        <v>0</v>
      </c>
      <c r="BF137" s="155">
        <f>IF(N137="snížená",J137,0)</f>
        <v>0</v>
      </c>
      <c r="BG137" s="155">
        <f>IF(N137="zákl. přenesená",J137,0)</f>
        <v>0</v>
      </c>
      <c r="BH137" s="155">
        <f>IF(N137="sníž. přenesená",J137,0)</f>
        <v>0</v>
      </c>
      <c r="BI137" s="155">
        <f>IF(N137="nulová",J137,0)</f>
        <v>0</v>
      </c>
      <c r="BJ137" s="18" t="s">
        <v>81</v>
      </c>
      <c r="BK137" s="155">
        <f>ROUND(I137*H137,2)</f>
        <v>0</v>
      </c>
      <c r="BL137" s="18" t="s">
        <v>158</v>
      </c>
      <c r="BM137" s="154" t="s">
        <v>1150</v>
      </c>
    </row>
    <row r="138" spans="1:65" s="13" customFormat="1">
      <c r="B138" s="156"/>
      <c r="D138" s="157" t="s">
        <v>160</v>
      </c>
      <c r="E138" s="158" t="s">
        <v>1</v>
      </c>
      <c r="F138" s="159" t="s">
        <v>1149</v>
      </c>
      <c r="H138" s="160">
        <v>3.7050000000000001</v>
      </c>
      <c r="L138" s="156"/>
      <c r="M138" s="161"/>
      <c r="N138" s="162"/>
      <c r="O138" s="162"/>
      <c r="P138" s="162"/>
      <c r="Q138" s="162"/>
      <c r="R138" s="162"/>
      <c r="S138" s="162"/>
      <c r="T138" s="163"/>
      <c r="AT138" s="158" t="s">
        <v>160</v>
      </c>
      <c r="AU138" s="158" t="s">
        <v>83</v>
      </c>
      <c r="AV138" s="13" t="s">
        <v>83</v>
      </c>
      <c r="AW138" s="13" t="s">
        <v>29</v>
      </c>
      <c r="AX138" s="13" t="s">
        <v>73</v>
      </c>
      <c r="AY138" s="158" t="s">
        <v>152</v>
      </c>
    </row>
    <row r="139" spans="1:65" s="16" customFormat="1">
      <c r="B139" s="177"/>
      <c r="D139" s="157" t="s">
        <v>160</v>
      </c>
      <c r="E139" s="178" t="s">
        <v>1</v>
      </c>
      <c r="F139" s="179" t="s">
        <v>203</v>
      </c>
      <c r="H139" s="180">
        <v>3.7050000000000001</v>
      </c>
      <c r="L139" s="177"/>
      <c r="M139" s="181"/>
      <c r="N139" s="182"/>
      <c r="O139" s="182"/>
      <c r="P139" s="182"/>
      <c r="Q139" s="182"/>
      <c r="R139" s="182"/>
      <c r="S139" s="182"/>
      <c r="T139" s="183"/>
      <c r="AT139" s="178" t="s">
        <v>160</v>
      </c>
      <c r="AU139" s="178" t="s">
        <v>83</v>
      </c>
      <c r="AV139" s="16" t="s">
        <v>158</v>
      </c>
      <c r="AW139" s="16" t="s">
        <v>29</v>
      </c>
      <c r="AX139" s="16" t="s">
        <v>81</v>
      </c>
      <c r="AY139" s="178" t="s">
        <v>152</v>
      </c>
    </row>
    <row r="140" spans="1:65" s="2" customFormat="1" ht="37.799999999999997" customHeight="1">
      <c r="A140" s="30"/>
      <c r="B140" s="142"/>
      <c r="C140" s="143" t="s">
        <v>158</v>
      </c>
      <c r="D140" s="143" t="s">
        <v>154</v>
      </c>
      <c r="E140" s="144" t="s">
        <v>455</v>
      </c>
      <c r="F140" s="145" t="s">
        <v>705</v>
      </c>
      <c r="G140" s="146" t="s">
        <v>157</v>
      </c>
      <c r="H140" s="147">
        <v>19.5</v>
      </c>
      <c r="I140" s="148"/>
      <c r="J140" s="148">
        <f>ROUND(I140*H140,2)</f>
        <v>0</v>
      </c>
      <c r="K140" s="149"/>
      <c r="L140" s="31"/>
      <c r="M140" s="150" t="s">
        <v>1</v>
      </c>
      <c r="N140" s="151" t="s">
        <v>38</v>
      </c>
      <c r="O140" s="152">
        <v>2.5000000000000001E-2</v>
      </c>
      <c r="P140" s="152">
        <f>O140*H140</f>
        <v>0.48750000000000004</v>
      </c>
      <c r="Q140" s="152">
        <v>0</v>
      </c>
      <c r="R140" s="152">
        <f>Q140*H140</f>
        <v>0</v>
      </c>
      <c r="S140" s="152">
        <v>0</v>
      </c>
      <c r="T140" s="153">
        <f>S140*H140</f>
        <v>0</v>
      </c>
      <c r="U140" s="30"/>
      <c r="V140" s="30"/>
      <c r="W140" s="30"/>
      <c r="X140" s="30"/>
      <c r="Y140" s="30"/>
      <c r="Z140" s="30"/>
      <c r="AA140" s="30"/>
      <c r="AB140" s="30"/>
      <c r="AC140" s="30"/>
      <c r="AD140" s="30"/>
      <c r="AE140" s="30"/>
      <c r="AR140" s="154" t="s">
        <v>158</v>
      </c>
      <c r="AT140" s="154" t="s">
        <v>154</v>
      </c>
      <c r="AU140" s="154" t="s">
        <v>83</v>
      </c>
      <c r="AY140" s="18" t="s">
        <v>152</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158</v>
      </c>
      <c r="BM140" s="154" t="s">
        <v>1151</v>
      </c>
    </row>
    <row r="141" spans="1:65" s="13" customFormat="1">
      <c r="B141" s="156"/>
      <c r="D141" s="157" t="s">
        <v>160</v>
      </c>
      <c r="E141" s="158" t="s">
        <v>1</v>
      </c>
      <c r="F141" s="159" t="s">
        <v>1152</v>
      </c>
      <c r="H141" s="160">
        <v>19.5</v>
      </c>
      <c r="L141" s="156"/>
      <c r="M141" s="161"/>
      <c r="N141" s="162"/>
      <c r="O141" s="162"/>
      <c r="P141" s="162"/>
      <c r="Q141" s="162"/>
      <c r="R141" s="162"/>
      <c r="S141" s="162"/>
      <c r="T141" s="163"/>
      <c r="AT141" s="158" t="s">
        <v>160</v>
      </c>
      <c r="AU141" s="158" t="s">
        <v>83</v>
      </c>
      <c r="AV141" s="13" t="s">
        <v>83</v>
      </c>
      <c r="AW141" s="13" t="s">
        <v>29</v>
      </c>
      <c r="AX141" s="13" t="s">
        <v>73</v>
      </c>
      <c r="AY141" s="158" t="s">
        <v>152</v>
      </c>
    </row>
    <row r="142" spans="1:65" s="16" customFormat="1">
      <c r="B142" s="177"/>
      <c r="D142" s="157" t="s">
        <v>160</v>
      </c>
      <c r="E142" s="178" t="s">
        <v>1</v>
      </c>
      <c r="F142" s="179" t="s">
        <v>203</v>
      </c>
      <c r="H142" s="180">
        <v>19.5</v>
      </c>
      <c r="L142" s="177"/>
      <c r="M142" s="181"/>
      <c r="N142" s="182"/>
      <c r="O142" s="182"/>
      <c r="P142" s="182"/>
      <c r="Q142" s="182"/>
      <c r="R142" s="182"/>
      <c r="S142" s="182"/>
      <c r="T142" s="183"/>
      <c r="AT142" s="178" t="s">
        <v>160</v>
      </c>
      <c r="AU142" s="178" t="s">
        <v>83</v>
      </c>
      <c r="AV142" s="16" t="s">
        <v>158</v>
      </c>
      <c r="AW142" s="16" t="s">
        <v>29</v>
      </c>
      <c r="AX142" s="16" t="s">
        <v>81</v>
      </c>
      <c r="AY142" s="178" t="s">
        <v>152</v>
      </c>
    </row>
    <row r="143" spans="1:65" s="12" customFormat="1" ht="22.8" customHeight="1">
      <c r="B143" s="130"/>
      <c r="D143" s="131" t="s">
        <v>72</v>
      </c>
      <c r="E143" s="140" t="s">
        <v>175</v>
      </c>
      <c r="F143" s="140" t="s">
        <v>567</v>
      </c>
      <c r="J143" s="141">
        <f>BK143</f>
        <v>0</v>
      </c>
      <c r="L143" s="130"/>
      <c r="M143" s="134"/>
      <c r="N143" s="135"/>
      <c r="O143" s="135"/>
      <c r="P143" s="136">
        <f>SUM(P144:P146)</f>
        <v>0.89700000000000002</v>
      </c>
      <c r="Q143" s="135"/>
      <c r="R143" s="136">
        <f>SUM(R144:R146)</f>
        <v>8.5214999999999996</v>
      </c>
      <c r="S143" s="135"/>
      <c r="T143" s="137">
        <f>SUM(T144:T146)</f>
        <v>0</v>
      </c>
      <c r="AR143" s="131" t="s">
        <v>81</v>
      </c>
      <c r="AT143" s="138" t="s">
        <v>72</v>
      </c>
      <c r="AU143" s="138" t="s">
        <v>81</v>
      </c>
      <c r="AY143" s="131" t="s">
        <v>152</v>
      </c>
      <c r="BK143" s="139">
        <f>SUM(BK144:BK146)</f>
        <v>0</v>
      </c>
    </row>
    <row r="144" spans="1:65" s="2" customFormat="1" ht="24.15" customHeight="1">
      <c r="A144" s="30"/>
      <c r="B144" s="142"/>
      <c r="C144" s="143" t="s">
        <v>175</v>
      </c>
      <c r="D144" s="143" t="s">
        <v>154</v>
      </c>
      <c r="E144" s="144" t="s">
        <v>1153</v>
      </c>
      <c r="F144" s="145" t="s">
        <v>1154</v>
      </c>
      <c r="G144" s="146" t="s">
        <v>157</v>
      </c>
      <c r="H144" s="147">
        <v>19.5</v>
      </c>
      <c r="I144" s="148"/>
      <c r="J144" s="148">
        <f>ROUND(I144*H144,2)</f>
        <v>0</v>
      </c>
      <c r="K144" s="149"/>
      <c r="L144" s="31"/>
      <c r="M144" s="150" t="s">
        <v>1</v>
      </c>
      <c r="N144" s="151" t="s">
        <v>38</v>
      </c>
      <c r="O144" s="152">
        <v>0.02</v>
      </c>
      <c r="P144" s="152">
        <f>O144*H144</f>
        <v>0.39</v>
      </c>
      <c r="Q144" s="152">
        <v>9.1999999999999998E-2</v>
      </c>
      <c r="R144" s="152">
        <f>Q144*H144</f>
        <v>1.794</v>
      </c>
      <c r="S144" s="152">
        <v>0</v>
      </c>
      <c r="T144" s="153">
        <f>S144*H144</f>
        <v>0</v>
      </c>
      <c r="U144" s="30"/>
      <c r="V144" s="30"/>
      <c r="W144" s="30"/>
      <c r="X144" s="30"/>
      <c r="Y144" s="30"/>
      <c r="Z144" s="30"/>
      <c r="AA144" s="30"/>
      <c r="AB144" s="30"/>
      <c r="AC144" s="30"/>
      <c r="AD144" s="30"/>
      <c r="AE144" s="30"/>
      <c r="AR144" s="154" t="s">
        <v>158</v>
      </c>
      <c r="AT144" s="154" t="s">
        <v>154</v>
      </c>
      <c r="AU144" s="154" t="s">
        <v>83</v>
      </c>
      <c r="AY144" s="18" t="s">
        <v>152</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158</v>
      </c>
      <c r="BM144" s="154" t="s">
        <v>1155</v>
      </c>
    </row>
    <row r="145" spans="1:65" s="13" customFormat="1">
      <c r="B145" s="156"/>
      <c r="D145" s="157" t="s">
        <v>160</v>
      </c>
      <c r="E145" s="158" t="s">
        <v>1</v>
      </c>
      <c r="F145" s="159" t="s">
        <v>1156</v>
      </c>
      <c r="H145" s="160">
        <v>19.5</v>
      </c>
      <c r="L145" s="156"/>
      <c r="M145" s="161"/>
      <c r="N145" s="162"/>
      <c r="O145" s="162"/>
      <c r="P145" s="162"/>
      <c r="Q145" s="162"/>
      <c r="R145" s="162"/>
      <c r="S145" s="162"/>
      <c r="T145" s="163"/>
      <c r="AT145" s="158" t="s">
        <v>160</v>
      </c>
      <c r="AU145" s="158" t="s">
        <v>83</v>
      </c>
      <c r="AV145" s="13" t="s">
        <v>83</v>
      </c>
      <c r="AW145" s="13" t="s">
        <v>29</v>
      </c>
      <c r="AX145" s="13" t="s">
        <v>81</v>
      </c>
      <c r="AY145" s="158" t="s">
        <v>152</v>
      </c>
    </row>
    <row r="146" spans="1:65" s="2" customFormat="1" ht="14.4" customHeight="1">
      <c r="A146" s="30"/>
      <c r="B146" s="142"/>
      <c r="C146" s="143" t="s">
        <v>204</v>
      </c>
      <c r="D146" s="143" t="s">
        <v>154</v>
      </c>
      <c r="E146" s="144" t="s">
        <v>1157</v>
      </c>
      <c r="F146" s="145" t="s">
        <v>1158</v>
      </c>
      <c r="G146" s="146" t="s">
        <v>157</v>
      </c>
      <c r="H146" s="147">
        <v>19.5</v>
      </c>
      <c r="I146" s="148"/>
      <c r="J146" s="148">
        <f>ROUND(I146*H146,2)</f>
        <v>0</v>
      </c>
      <c r="K146" s="149"/>
      <c r="L146" s="31"/>
      <c r="M146" s="150" t="s">
        <v>1</v>
      </c>
      <c r="N146" s="151" t="s">
        <v>38</v>
      </c>
      <c r="O146" s="152">
        <v>2.5999999999999999E-2</v>
      </c>
      <c r="P146" s="152">
        <f>O146*H146</f>
        <v>0.50700000000000001</v>
      </c>
      <c r="Q146" s="152">
        <v>0.34499999999999997</v>
      </c>
      <c r="R146" s="152">
        <f>Q146*H146</f>
        <v>6.7274999999999991</v>
      </c>
      <c r="S146" s="152">
        <v>0</v>
      </c>
      <c r="T146" s="153">
        <f>S146*H146</f>
        <v>0</v>
      </c>
      <c r="U146" s="30"/>
      <c r="V146" s="30"/>
      <c r="W146" s="30"/>
      <c r="X146" s="30"/>
      <c r="Y146" s="30"/>
      <c r="Z146" s="30"/>
      <c r="AA146" s="30"/>
      <c r="AB146" s="30"/>
      <c r="AC146" s="30"/>
      <c r="AD146" s="30"/>
      <c r="AE146" s="30"/>
      <c r="AR146" s="154" t="s">
        <v>158</v>
      </c>
      <c r="AT146" s="154" t="s">
        <v>154</v>
      </c>
      <c r="AU146" s="154" t="s">
        <v>83</v>
      </c>
      <c r="AY146" s="18" t="s">
        <v>152</v>
      </c>
      <c r="BE146" s="155">
        <f>IF(N146="základní",J146,0)</f>
        <v>0</v>
      </c>
      <c r="BF146" s="155">
        <f>IF(N146="snížená",J146,0)</f>
        <v>0</v>
      </c>
      <c r="BG146" s="155">
        <f>IF(N146="zákl. přenesená",J146,0)</f>
        <v>0</v>
      </c>
      <c r="BH146" s="155">
        <f>IF(N146="sníž. přenesená",J146,0)</f>
        <v>0</v>
      </c>
      <c r="BI146" s="155">
        <f>IF(N146="nulová",J146,0)</f>
        <v>0</v>
      </c>
      <c r="BJ146" s="18" t="s">
        <v>81</v>
      </c>
      <c r="BK146" s="155">
        <f>ROUND(I146*H146,2)</f>
        <v>0</v>
      </c>
      <c r="BL146" s="18" t="s">
        <v>158</v>
      </c>
      <c r="BM146" s="154" t="s">
        <v>1159</v>
      </c>
    </row>
    <row r="147" spans="1:65" s="12" customFormat="1" ht="22.8" customHeight="1">
      <c r="B147" s="130"/>
      <c r="D147" s="131" t="s">
        <v>72</v>
      </c>
      <c r="E147" s="140" t="s">
        <v>219</v>
      </c>
      <c r="F147" s="140" t="s">
        <v>220</v>
      </c>
      <c r="J147" s="141">
        <f>BK147</f>
        <v>0</v>
      </c>
      <c r="L147" s="130"/>
      <c r="M147" s="134"/>
      <c r="N147" s="135"/>
      <c r="O147" s="135"/>
      <c r="P147" s="136">
        <f>SUM(P148:P149)</f>
        <v>2.7105000000000001</v>
      </c>
      <c r="Q147" s="135"/>
      <c r="R147" s="136">
        <f>SUM(R148:R149)</f>
        <v>0</v>
      </c>
      <c r="S147" s="135"/>
      <c r="T147" s="137">
        <f>SUM(T148:T149)</f>
        <v>0</v>
      </c>
      <c r="AR147" s="131" t="s">
        <v>81</v>
      </c>
      <c r="AT147" s="138" t="s">
        <v>72</v>
      </c>
      <c r="AU147" s="138" t="s">
        <v>81</v>
      </c>
      <c r="AY147" s="131" t="s">
        <v>152</v>
      </c>
      <c r="BK147" s="139">
        <f>SUM(BK148:BK149)</f>
        <v>0</v>
      </c>
    </row>
    <row r="148" spans="1:65" s="2" customFormat="1" ht="14.4" customHeight="1">
      <c r="A148" s="30"/>
      <c r="B148" s="142"/>
      <c r="C148" s="143" t="s">
        <v>209</v>
      </c>
      <c r="D148" s="143" t="s">
        <v>154</v>
      </c>
      <c r="E148" s="144" t="s">
        <v>772</v>
      </c>
      <c r="F148" s="145" t="s">
        <v>773</v>
      </c>
      <c r="G148" s="146" t="s">
        <v>157</v>
      </c>
      <c r="H148" s="147">
        <v>19.5</v>
      </c>
      <c r="I148" s="148"/>
      <c r="J148" s="148">
        <f>ROUND(I148*H148,2)</f>
        <v>0</v>
      </c>
      <c r="K148" s="149"/>
      <c r="L148" s="31"/>
      <c r="M148" s="150" t="s">
        <v>1</v>
      </c>
      <c r="N148" s="151" t="s">
        <v>38</v>
      </c>
      <c r="O148" s="152">
        <v>0.13900000000000001</v>
      </c>
      <c r="P148" s="152">
        <f>O148*H148</f>
        <v>2.7105000000000001</v>
      </c>
      <c r="Q148" s="152">
        <v>0</v>
      </c>
      <c r="R148" s="152">
        <f>Q148*H148</f>
        <v>0</v>
      </c>
      <c r="S148" s="152">
        <v>0</v>
      </c>
      <c r="T148" s="153">
        <f>S148*H148</f>
        <v>0</v>
      </c>
      <c r="U148" s="30"/>
      <c r="V148" s="30"/>
      <c r="W148" s="30"/>
      <c r="X148" s="30"/>
      <c r="Y148" s="30"/>
      <c r="Z148" s="30"/>
      <c r="AA148" s="30"/>
      <c r="AB148" s="30"/>
      <c r="AC148" s="30"/>
      <c r="AD148" s="30"/>
      <c r="AE148" s="30"/>
      <c r="AR148" s="154" t="s">
        <v>158</v>
      </c>
      <c r="AT148" s="154" t="s">
        <v>154</v>
      </c>
      <c r="AU148" s="154" t="s">
        <v>83</v>
      </c>
      <c r="AY148" s="18" t="s">
        <v>152</v>
      </c>
      <c r="BE148" s="155">
        <f>IF(N148="základní",J148,0)</f>
        <v>0</v>
      </c>
      <c r="BF148" s="155">
        <f>IF(N148="snížená",J148,0)</f>
        <v>0</v>
      </c>
      <c r="BG148" s="155">
        <f>IF(N148="zákl. přenesená",J148,0)</f>
        <v>0</v>
      </c>
      <c r="BH148" s="155">
        <f>IF(N148="sníž. přenesená",J148,0)</f>
        <v>0</v>
      </c>
      <c r="BI148" s="155">
        <f>IF(N148="nulová",J148,0)</f>
        <v>0</v>
      </c>
      <c r="BJ148" s="18" t="s">
        <v>81</v>
      </c>
      <c r="BK148" s="155">
        <f>ROUND(I148*H148,2)</f>
        <v>0</v>
      </c>
      <c r="BL148" s="18" t="s">
        <v>158</v>
      </c>
      <c r="BM148" s="154" t="s">
        <v>1160</v>
      </c>
    </row>
    <row r="149" spans="1:65" s="13" customFormat="1">
      <c r="B149" s="156"/>
      <c r="D149" s="157" t="s">
        <v>160</v>
      </c>
      <c r="E149" s="158" t="s">
        <v>1</v>
      </c>
      <c r="F149" s="159" t="s">
        <v>1161</v>
      </c>
      <c r="H149" s="160">
        <v>19.5</v>
      </c>
      <c r="L149" s="156"/>
      <c r="M149" s="161"/>
      <c r="N149" s="162"/>
      <c r="O149" s="162"/>
      <c r="P149" s="162"/>
      <c r="Q149" s="162"/>
      <c r="R149" s="162"/>
      <c r="S149" s="162"/>
      <c r="T149" s="163"/>
      <c r="AT149" s="158" t="s">
        <v>160</v>
      </c>
      <c r="AU149" s="158" t="s">
        <v>83</v>
      </c>
      <c r="AV149" s="13" t="s">
        <v>83</v>
      </c>
      <c r="AW149" s="13" t="s">
        <v>29</v>
      </c>
      <c r="AX149" s="13" t="s">
        <v>81</v>
      </c>
      <c r="AY149" s="158" t="s">
        <v>152</v>
      </c>
    </row>
    <row r="150" spans="1:65" s="12" customFormat="1" ht="22.8" customHeight="1">
      <c r="B150" s="130"/>
      <c r="D150" s="131" t="s">
        <v>72</v>
      </c>
      <c r="E150" s="140" t="s">
        <v>334</v>
      </c>
      <c r="F150" s="140" t="s">
        <v>335</v>
      </c>
      <c r="J150" s="141">
        <f>BK150</f>
        <v>0</v>
      </c>
      <c r="L150" s="130"/>
      <c r="M150" s="134"/>
      <c r="N150" s="135"/>
      <c r="O150" s="135"/>
      <c r="P150" s="136">
        <f>P151</f>
        <v>1.1249040000000001</v>
      </c>
      <c r="Q150" s="135"/>
      <c r="R150" s="136">
        <f>R151</f>
        <v>0</v>
      </c>
      <c r="S150" s="135"/>
      <c r="T150" s="137">
        <f>T151</f>
        <v>0</v>
      </c>
      <c r="AR150" s="131" t="s">
        <v>81</v>
      </c>
      <c r="AT150" s="138" t="s">
        <v>72</v>
      </c>
      <c r="AU150" s="138" t="s">
        <v>81</v>
      </c>
      <c r="AY150" s="131" t="s">
        <v>152</v>
      </c>
      <c r="BK150" s="139">
        <f>BK151</f>
        <v>0</v>
      </c>
    </row>
    <row r="151" spans="1:65" s="2" customFormat="1" ht="14.4" customHeight="1">
      <c r="A151" s="30"/>
      <c r="B151" s="142"/>
      <c r="C151" s="143" t="s">
        <v>215</v>
      </c>
      <c r="D151" s="143" t="s">
        <v>154</v>
      </c>
      <c r="E151" s="144" t="s">
        <v>776</v>
      </c>
      <c r="F151" s="145" t="s">
        <v>777</v>
      </c>
      <c r="G151" s="146" t="s">
        <v>255</v>
      </c>
      <c r="H151" s="147">
        <v>8.5220000000000002</v>
      </c>
      <c r="I151" s="148"/>
      <c r="J151" s="148">
        <f>ROUND(I151*H151,2)</f>
        <v>0</v>
      </c>
      <c r="K151" s="149"/>
      <c r="L151" s="31"/>
      <c r="M151" s="150" t="s">
        <v>1</v>
      </c>
      <c r="N151" s="151" t="s">
        <v>38</v>
      </c>
      <c r="O151" s="152">
        <v>0.13200000000000001</v>
      </c>
      <c r="P151" s="152">
        <f>O151*H151</f>
        <v>1.1249040000000001</v>
      </c>
      <c r="Q151" s="152">
        <v>0</v>
      </c>
      <c r="R151" s="152">
        <f>Q151*H151</f>
        <v>0</v>
      </c>
      <c r="S151" s="152">
        <v>0</v>
      </c>
      <c r="T151" s="153">
        <f>S151*H151</f>
        <v>0</v>
      </c>
      <c r="U151" s="30"/>
      <c r="V151" s="30"/>
      <c r="W151" s="30"/>
      <c r="X151" s="30"/>
      <c r="Y151" s="30"/>
      <c r="Z151" s="30"/>
      <c r="AA151" s="30"/>
      <c r="AB151" s="30"/>
      <c r="AC151" s="30"/>
      <c r="AD151" s="30"/>
      <c r="AE151" s="30"/>
      <c r="AR151" s="154" t="s">
        <v>158</v>
      </c>
      <c r="AT151" s="154" t="s">
        <v>154</v>
      </c>
      <c r="AU151" s="154" t="s">
        <v>83</v>
      </c>
      <c r="AY151" s="18" t="s">
        <v>152</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158</v>
      </c>
      <c r="BM151" s="154" t="s">
        <v>1162</v>
      </c>
    </row>
    <row r="152" spans="1:65" s="12" customFormat="1" ht="25.95" customHeight="1">
      <c r="B152" s="130"/>
      <c r="D152" s="131" t="s">
        <v>72</v>
      </c>
      <c r="E152" s="132" t="s">
        <v>340</v>
      </c>
      <c r="F152" s="132" t="s">
        <v>341</v>
      </c>
      <c r="J152" s="133">
        <f>BK152</f>
        <v>0</v>
      </c>
      <c r="L152" s="130"/>
      <c r="M152" s="134"/>
      <c r="N152" s="135"/>
      <c r="O152" s="135"/>
      <c r="P152" s="136">
        <f>P153+P160</f>
        <v>0</v>
      </c>
      <c r="Q152" s="135"/>
      <c r="R152" s="136">
        <f>R153+R160</f>
        <v>0</v>
      </c>
      <c r="S152" s="135"/>
      <c r="T152" s="137">
        <f>T153+T160</f>
        <v>0</v>
      </c>
      <c r="AR152" s="131" t="s">
        <v>83</v>
      </c>
      <c r="AT152" s="138" t="s">
        <v>72</v>
      </c>
      <c r="AU152" s="138" t="s">
        <v>73</v>
      </c>
      <c r="AY152" s="131" t="s">
        <v>152</v>
      </c>
      <c r="BK152" s="139">
        <f>BK153+BK160</f>
        <v>0</v>
      </c>
    </row>
    <row r="153" spans="1:65" s="12" customFormat="1" ht="22.8" customHeight="1">
      <c r="B153" s="130"/>
      <c r="D153" s="131" t="s">
        <v>72</v>
      </c>
      <c r="E153" s="140" t="s">
        <v>342</v>
      </c>
      <c r="F153" s="140" t="s">
        <v>343</v>
      </c>
      <c r="J153" s="141">
        <f>BK153</f>
        <v>0</v>
      </c>
      <c r="L153" s="130"/>
      <c r="M153" s="134"/>
      <c r="N153" s="135"/>
      <c r="O153" s="135"/>
      <c r="P153" s="136">
        <f>SUM(P154:P159)</f>
        <v>0</v>
      </c>
      <c r="Q153" s="135"/>
      <c r="R153" s="136">
        <f>SUM(R154:R159)</f>
        <v>0</v>
      </c>
      <c r="S153" s="135"/>
      <c r="T153" s="137">
        <f>SUM(T154:T159)</f>
        <v>0</v>
      </c>
      <c r="AR153" s="131" t="s">
        <v>83</v>
      </c>
      <c r="AT153" s="138" t="s">
        <v>72</v>
      </c>
      <c r="AU153" s="138" t="s">
        <v>81</v>
      </c>
      <c r="AY153" s="131" t="s">
        <v>152</v>
      </c>
      <c r="BK153" s="139">
        <f>SUM(BK154:BK159)</f>
        <v>0</v>
      </c>
    </row>
    <row r="154" spans="1:65" s="2" customFormat="1" ht="24.15" customHeight="1">
      <c r="A154" s="30"/>
      <c r="B154" s="142"/>
      <c r="C154" s="143" t="s">
        <v>219</v>
      </c>
      <c r="D154" s="143" t="s">
        <v>154</v>
      </c>
      <c r="E154" s="144" t="s">
        <v>1163</v>
      </c>
      <c r="F154" s="145" t="s">
        <v>1164</v>
      </c>
      <c r="G154" s="146" t="s">
        <v>173</v>
      </c>
      <c r="H154" s="147">
        <v>28.54</v>
      </c>
      <c r="I154" s="148"/>
      <c r="J154" s="148">
        <f>ROUND(I154*H154,2)</f>
        <v>0</v>
      </c>
      <c r="K154" s="149"/>
      <c r="L154" s="31"/>
      <c r="M154" s="150" t="s">
        <v>1</v>
      </c>
      <c r="N154" s="151" t="s">
        <v>38</v>
      </c>
      <c r="O154" s="152">
        <v>0</v>
      </c>
      <c r="P154" s="152">
        <f>O154*H154</f>
        <v>0</v>
      </c>
      <c r="Q154" s="152">
        <v>0</v>
      </c>
      <c r="R154" s="152">
        <f>Q154*H154</f>
        <v>0</v>
      </c>
      <c r="S154" s="152">
        <v>0</v>
      </c>
      <c r="T154" s="153">
        <f>S154*H154</f>
        <v>0</v>
      </c>
      <c r="U154" s="30"/>
      <c r="V154" s="30"/>
      <c r="W154" s="30"/>
      <c r="X154" s="30"/>
      <c r="Y154" s="30"/>
      <c r="Z154" s="30"/>
      <c r="AA154" s="30"/>
      <c r="AB154" s="30"/>
      <c r="AC154" s="30"/>
      <c r="AD154" s="30"/>
      <c r="AE154" s="30"/>
      <c r="AR154" s="154" t="s">
        <v>252</v>
      </c>
      <c r="AT154" s="154" t="s">
        <v>154</v>
      </c>
      <c r="AU154" s="154" t="s">
        <v>83</v>
      </c>
      <c r="AY154" s="18" t="s">
        <v>152</v>
      </c>
      <c r="BE154" s="155">
        <f>IF(N154="základní",J154,0)</f>
        <v>0</v>
      </c>
      <c r="BF154" s="155">
        <f>IF(N154="snížená",J154,0)</f>
        <v>0</v>
      </c>
      <c r="BG154" s="155">
        <f>IF(N154="zákl. přenesená",J154,0)</f>
        <v>0</v>
      </c>
      <c r="BH154" s="155">
        <f>IF(N154="sníž. přenesená",J154,0)</f>
        <v>0</v>
      </c>
      <c r="BI154" s="155">
        <f>IF(N154="nulová",J154,0)</f>
        <v>0</v>
      </c>
      <c r="BJ154" s="18" t="s">
        <v>81</v>
      </c>
      <c r="BK154" s="155">
        <f>ROUND(I154*H154,2)</f>
        <v>0</v>
      </c>
      <c r="BL154" s="18" t="s">
        <v>252</v>
      </c>
      <c r="BM154" s="154" t="s">
        <v>1165</v>
      </c>
    </row>
    <row r="155" spans="1:65" s="14" customFormat="1">
      <c r="B155" s="164"/>
      <c r="D155" s="157" t="s">
        <v>160</v>
      </c>
      <c r="E155" s="165" t="s">
        <v>1</v>
      </c>
      <c r="F155" s="166" t="s">
        <v>1166</v>
      </c>
      <c r="H155" s="165" t="s">
        <v>1</v>
      </c>
      <c r="L155" s="164"/>
      <c r="M155" s="167"/>
      <c r="N155" s="168"/>
      <c r="O155" s="168"/>
      <c r="P155" s="168"/>
      <c r="Q155" s="168"/>
      <c r="R155" s="168"/>
      <c r="S155" s="168"/>
      <c r="T155" s="169"/>
      <c r="AT155" s="165" t="s">
        <v>160</v>
      </c>
      <c r="AU155" s="165" t="s">
        <v>83</v>
      </c>
      <c r="AV155" s="14" t="s">
        <v>81</v>
      </c>
      <c r="AW155" s="14" t="s">
        <v>29</v>
      </c>
      <c r="AX155" s="14" t="s">
        <v>73</v>
      </c>
      <c r="AY155" s="165" t="s">
        <v>152</v>
      </c>
    </row>
    <row r="156" spans="1:65" s="13" customFormat="1">
      <c r="B156" s="156"/>
      <c r="D156" s="157" t="s">
        <v>160</v>
      </c>
      <c r="E156" s="158" t="s">
        <v>1</v>
      </c>
      <c r="F156" s="159" t="s">
        <v>1167</v>
      </c>
      <c r="H156" s="160">
        <v>28.54</v>
      </c>
      <c r="L156" s="156"/>
      <c r="M156" s="161"/>
      <c r="N156" s="162"/>
      <c r="O156" s="162"/>
      <c r="P156" s="162"/>
      <c r="Q156" s="162"/>
      <c r="R156" s="162"/>
      <c r="S156" s="162"/>
      <c r="T156" s="163"/>
      <c r="AT156" s="158" t="s">
        <v>160</v>
      </c>
      <c r="AU156" s="158" t="s">
        <v>83</v>
      </c>
      <c r="AV156" s="13" t="s">
        <v>83</v>
      </c>
      <c r="AW156" s="13" t="s">
        <v>29</v>
      </c>
      <c r="AX156" s="13" t="s">
        <v>81</v>
      </c>
      <c r="AY156" s="158" t="s">
        <v>152</v>
      </c>
    </row>
    <row r="157" spans="1:65" s="2" customFormat="1" ht="24.15" customHeight="1">
      <c r="A157" s="30"/>
      <c r="B157" s="142"/>
      <c r="C157" s="143" t="s">
        <v>225</v>
      </c>
      <c r="D157" s="143" t="s">
        <v>154</v>
      </c>
      <c r="E157" s="144" t="s">
        <v>1168</v>
      </c>
      <c r="F157" s="145" t="s">
        <v>1169</v>
      </c>
      <c r="G157" s="146" t="s">
        <v>173</v>
      </c>
      <c r="H157" s="147">
        <v>4.3600000000000003</v>
      </c>
      <c r="I157" s="148"/>
      <c r="J157" s="148">
        <f>ROUND(I157*H157,2)</f>
        <v>0</v>
      </c>
      <c r="K157" s="149"/>
      <c r="L157" s="31"/>
      <c r="M157" s="150" t="s">
        <v>1</v>
      </c>
      <c r="N157" s="151" t="s">
        <v>38</v>
      </c>
      <c r="O157" s="152">
        <v>0</v>
      </c>
      <c r="P157" s="152">
        <f>O157*H157</f>
        <v>0</v>
      </c>
      <c r="Q157" s="152">
        <v>0</v>
      </c>
      <c r="R157" s="152">
        <f>Q157*H157</f>
        <v>0</v>
      </c>
      <c r="S157" s="152">
        <v>0</v>
      </c>
      <c r="T157" s="153">
        <f>S157*H157</f>
        <v>0</v>
      </c>
      <c r="U157" s="30"/>
      <c r="V157" s="30"/>
      <c r="W157" s="30"/>
      <c r="X157" s="30"/>
      <c r="Y157" s="30"/>
      <c r="Z157" s="30"/>
      <c r="AA157" s="30"/>
      <c r="AB157" s="30"/>
      <c r="AC157" s="30"/>
      <c r="AD157" s="30"/>
      <c r="AE157" s="30"/>
      <c r="AR157" s="154" t="s">
        <v>252</v>
      </c>
      <c r="AT157" s="154" t="s">
        <v>154</v>
      </c>
      <c r="AU157" s="154" t="s">
        <v>83</v>
      </c>
      <c r="AY157" s="18" t="s">
        <v>152</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252</v>
      </c>
      <c r="BM157" s="154" t="s">
        <v>1170</v>
      </c>
    </row>
    <row r="158" spans="1:65" s="14" customFormat="1">
      <c r="B158" s="164"/>
      <c r="D158" s="157" t="s">
        <v>160</v>
      </c>
      <c r="E158" s="165" t="s">
        <v>1</v>
      </c>
      <c r="F158" s="166" t="s">
        <v>1166</v>
      </c>
      <c r="H158" s="165" t="s">
        <v>1</v>
      </c>
      <c r="L158" s="164"/>
      <c r="M158" s="167"/>
      <c r="N158" s="168"/>
      <c r="O158" s="168"/>
      <c r="P158" s="168"/>
      <c r="Q158" s="168"/>
      <c r="R158" s="168"/>
      <c r="S158" s="168"/>
      <c r="T158" s="169"/>
      <c r="AT158" s="165" t="s">
        <v>160</v>
      </c>
      <c r="AU158" s="165" t="s">
        <v>83</v>
      </c>
      <c r="AV158" s="14" t="s">
        <v>81</v>
      </c>
      <c r="AW158" s="14" t="s">
        <v>29</v>
      </c>
      <c r="AX158" s="14" t="s">
        <v>73</v>
      </c>
      <c r="AY158" s="165" t="s">
        <v>152</v>
      </c>
    </row>
    <row r="159" spans="1:65" s="13" customFormat="1">
      <c r="B159" s="156"/>
      <c r="D159" s="157" t="s">
        <v>160</v>
      </c>
      <c r="E159" s="158" t="s">
        <v>1</v>
      </c>
      <c r="F159" s="159" t="s">
        <v>1171</v>
      </c>
      <c r="H159" s="160">
        <v>4.3600000000000003</v>
      </c>
      <c r="L159" s="156"/>
      <c r="M159" s="161"/>
      <c r="N159" s="162"/>
      <c r="O159" s="162"/>
      <c r="P159" s="162"/>
      <c r="Q159" s="162"/>
      <c r="R159" s="162"/>
      <c r="S159" s="162"/>
      <c r="T159" s="163"/>
      <c r="AT159" s="158" t="s">
        <v>160</v>
      </c>
      <c r="AU159" s="158" t="s">
        <v>83</v>
      </c>
      <c r="AV159" s="13" t="s">
        <v>83</v>
      </c>
      <c r="AW159" s="13" t="s">
        <v>29</v>
      </c>
      <c r="AX159" s="13" t="s">
        <v>81</v>
      </c>
      <c r="AY159" s="158" t="s">
        <v>152</v>
      </c>
    </row>
    <row r="160" spans="1:65" s="12" customFormat="1" ht="22.8" customHeight="1">
      <c r="B160" s="130"/>
      <c r="D160" s="131" t="s">
        <v>72</v>
      </c>
      <c r="E160" s="140" t="s">
        <v>833</v>
      </c>
      <c r="F160" s="140" t="s">
        <v>1172</v>
      </c>
      <c r="J160" s="141">
        <f>BK160</f>
        <v>0</v>
      </c>
      <c r="L160" s="130"/>
      <c r="M160" s="134"/>
      <c r="N160" s="135"/>
      <c r="O160" s="135"/>
      <c r="P160" s="136">
        <f>SUM(P161:P170)</f>
        <v>0</v>
      </c>
      <c r="Q160" s="135"/>
      <c r="R160" s="136">
        <f>SUM(R161:R170)</f>
        <v>0</v>
      </c>
      <c r="S160" s="135"/>
      <c r="T160" s="137">
        <f>SUM(T161:T170)</f>
        <v>0</v>
      </c>
      <c r="AR160" s="131" t="s">
        <v>83</v>
      </c>
      <c r="AT160" s="138" t="s">
        <v>72</v>
      </c>
      <c r="AU160" s="138" t="s">
        <v>81</v>
      </c>
      <c r="AY160" s="131" t="s">
        <v>152</v>
      </c>
      <c r="BK160" s="139">
        <f>SUM(BK161:BK170)</f>
        <v>0</v>
      </c>
    </row>
    <row r="161" spans="1:65" s="2" customFormat="1" ht="37.799999999999997" customHeight="1">
      <c r="A161" s="30"/>
      <c r="B161" s="142"/>
      <c r="C161" s="143" t="s">
        <v>230</v>
      </c>
      <c r="D161" s="143" t="s">
        <v>154</v>
      </c>
      <c r="E161" s="144" t="s">
        <v>835</v>
      </c>
      <c r="F161" s="145" t="s">
        <v>1173</v>
      </c>
      <c r="G161" s="146" t="s">
        <v>297</v>
      </c>
      <c r="H161" s="147">
        <v>1</v>
      </c>
      <c r="I161" s="148"/>
      <c r="J161" s="148">
        <f t="shared" ref="J161:J170" si="0">ROUND(I161*H161,2)</f>
        <v>0</v>
      </c>
      <c r="K161" s="149"/>
      <c r="L161" s="31"/>
      <c r="M161" s="150" t="s">
        <v>1</v>
      </c>
      <c r="N161" s="151" t="s">
        <v>38</v>
      </c>
      <c r="O161" s="152">
        <v>0</v>
      </c>
      <c r="P161" s="152">
        <f t="shared" ref="P161:P170" si="1">O161*H161</f>
        <v>0</v>
      </c>
      <c r="Q161" s="152">
        <v>0</v>
      </c>
      <c r="R161" s="152">
        <f t="shared" ref="R161:R170" si="2">Q161*H161</f>
        <v>0</v>
      </c>
      <c r="S161" s="152">
        <v>0</v>
      </c>
      <c r="T161" s="153">
        <f t="shared" ref="T161:T170" si="3">S161*H161</f>
        <v>0</v>
      </c>
      <c r="U161" s="30"/>
      <c r="V161" s="30"/>
      <c r="W161" s="30"/>
      <c r="X161" s="30"/>
      <c r="Y161" s="30"/>
      <c r="Z161" s="30"/>
      <c r="AA161" s="30"/>
      <c r="AB161" s="30"/>
      <c r="AC161" s="30"/>
      <c r="AD161" s="30"/>
      <c r="AE161" s="30"/>
      <c r="AR161" s="154" t="s">
        <v>252</v>
      </c>
      <c r="AT161" s="154" t="s">
        <v>154</v>
      </c>
      <c r="AU161" s="154" t="s">
        <v>83</v>
      </c>
      <c r="AY161" s="18" t="s">
        <v>152</v>
      </c>
      <c r="BE161" s="155">
        <f t="shared" ref="BE161:BE170" si="4">IF(N161="základní",J161,0)</f>
        <v>0</v>
      </c>
      <c r="BF161" s="155">
        <f t="shared" ref="BF161:BF170" si="5">IF(N161="snížená",J161,0)</f>
        <v>0</v>
      </c>
      <c r="BG161" s="155">
        <f t="shared" ref="BG161:BG170" si="6">IF(N161="zákl. přenesená",J161,0)</f>
        <v>0</v>
      </c>
      <c r="BH161" s="155">
        <f t="shared" ref="BH161:BH170" si="7">IF(N161="sníž. přenesená",J161,0)</f>
        <v>0</v>
      </c>
      <c r="BI161" s="155">
        <f t="shared" ref="BI161:BI170" si="8">IF(N161="nulová",J161,0)</f>
        <v>0</v>
      </c>
      <c r="BJ161" s="18" t="s">
        <v>81</v>
      </c>
      <c r="BK161" s="155">
        <f t="shared" ref="BK161:BK170" si="9">ROUND(I161*H161,2)</f>
        <v>0</v>
      </c>
      <c r="BL161" s="18" t="s">
        <v>252</v>
      </c>
      <c r="BM161" s="154" t="s">
        <v>1174</v>
      </c>
    </row>
    <row r="162" spans="1:65" s="2" customFormat="1" ht="37.799999999999997" customHeight="1">
      <c r="A162" s="30"/>
      <c r="B162" s="142"/>
      <c r="C162" s="143" t="s">
        <v>234</v>
      </c>
      <c r="D162" s="143" t="s">
        <v>154</v>
      </c>
      <c r="E162" s="144" t="s">
        <v>838</v>
      </c>
      <c r="F162" s="145" t="s">
        <v>1175</v>
      </c>
      <c r="G162" s="146" t="s">
        <v>297</v>
      </c>
      <c r="H162" s="147">
        <v>3</v>
      </c>
      <c r="I162" s="148"/>
      <c r="J162" s="148">
        <f t="shared" si="0"/>
        <v>0</v>
      </c>
      <c r="K162" s="149"/>
      <c r="L162" s="31"/>
      <c r="M162" s="150" t="s">
        <v>1</v>
      </c>
      <c r="N162" s="151" t="s">
        <v>38</v>
      </c>
      <c r="O162" s="152">
        <v>0</v>
      </c>
      <c r="P162" s="152">
        <f t="shared" si="1"/>
        <v>0</v>
      </c>
      <c r="Q162" s="152">
        <v>0</v>
      </c>
      <c r="R162" s="152">
        <f t="shared" si="2"/>
        <v>0</v>
      </c>
      <c r="S162" s="152">
        <v>0</v>
      </c>
      <c r="T162" s="153">
        <f t="shared" si="3"/>
        <v>0</v>
      </c>
      <c r="U162" s="30"/>
      <c r="V162" s="30"/>
      <c r="W162" s="30"/>
      <c r="X162" s="30"/>
      <c r="Y162" s="30"/>
      <c r="Z162" s="30"/>
      <c r="AA162" s="30"/>
      <c r="AB162" s="30"/>
      <c r="AC162" s="30"/>
      <c r="AD162" s="30"/>
      <c r="AE162" s="30"/>
      <c r="AR162" s="154" t="s">
        <v>252</v>
      </c>
      <c r="AT162" s="154" t="s">
        <v>154</v>
      </c>
      <c r="AU162" s="154" t="s">
        <v>83</v>
      </c>
      <c r="AY162" s="18" t="s">
        <v>152</v>
      </c>
      <c r="BE162" s="155">
        <f t="shared" si="4"/>
        <v>0</v>
      </c>
      <c r="BF162" s="155">
        <f t="shared" si="5"/>
        <v>0</v>
      </c>
      <c r="BG162" s="155">
        <f t="shared" si="6"/>
        <v>0</v>
      </c>
      <c r="BH162" s="155">
        <f t="shared" si="7"/>
        <v>0</v>
      </c>
      <c r="BI162" s="155">
        <f t="shared" si="8"/>
        <v>0</v>
      </c>
      <c r="BJ162" s="18" t="s">
        <v>81</v>
      </c>
      <c r="BK162" s="155">
        <f t="shared" si="9"/>
        <v>0</v>
      </c>
      <c r="BL162" s="18" t="s">
        <v>252</v>
      </c>
      <c r="BM162" s="154" t="s">
        <v>1176</v>
      </c>
    </row>
    <row r="163" spans="1:65" s="2" customFormat="1" ht="24.15" customHeight="1">
      <c r="A163" s="30"/>
      <c r="B163" s="142"/>
      <c r="C163" s="143" t="s">
        <v>239</v>
      </c>
      <c r="D163" s="143" t="s">
        <v>154</v>
      </c>
      <c r="E163" s="144" t="s">
        <v>841</v>
      </c>
      <c r="F163" s="145" t="s">
        <v>1177</v>
      </c>
      <c r="G163" s="146" t="s">
        <v>297</v>
      </c>
      <c r="H163" s="147">
        <v>1</v>
      </c>
      <c r="I163" s="148"/>
      <c r="J163" s="148">
        <f t="shared" si="0"/>
        <v>0</v>
      </c>
      <c r="K163" s="149"/>
      <c r="L163" s="31"/>
      <c r="M163" s="150" t="s">
        <v>1</v>
      </c>
      <c r="N163" s="151" t="s">
        <v>38</v>
      </c>
      <c r="O163" s="152">
        <v>0</v>
      </c>
      <c r="P163" s="152">
        <f t="shared" si="1"/>
        <v>0</v>
      </c>
      <c r="Q163" s="152">
        <v>0</v>
      </c>
      <c r="R163" s="152">
        <f t="shared" si="2"/>
        <v>0</v>
      </c>
      <c r="S163" s="152">
        <v>0</v>
      </c>
      <c r="T163" s="153">
        <f t="shared" si="3"/>
        <v>0</v>
      </c>
      <c r="U163" s="30"/>
      <c r="V163" s="30"/>
      <c r="W163" s="30"/>
      <c r="X163" s="30"/>
      <c r="Y163" s="30"/>
      <c r="Z163" s="30"/>
      <c r="AA163" s="30"/>
      <c r="AB163" s="30"/>
      <c r="AC163" s="30"/>
      <c r="AD163" s="30"/>
      <c r="AE163" s="30"/>
      <c r="AR163" s="154" t="s">
        <v>252</v>
      </c>
      <c r="AT163" s="154" t="s">
        <v>154</v>
      </c>
      <c r="AU163" s="154" t="s">
        <v>83</v>
      </c>
      <c r="AY163" s="18" t="s">
        <v>152</v>
      </c>
      <c r="BE163" s="155">
        <f t="shared" si="4"/>
        <v>0</v>
      </c>
      <c r="BF163" s="155">
        <f t="shared" si="5"/>
        <v>0</v>
      </c>
      <c r="BG163" s="155">
        <f t="shared" si="6"/>
        <v>0</v>
      </c>
      <c r="BH163" s="155">
        <f t="shared" si="7"/>
        <v>0</v>
      </c>
      <c r="BI163" s="155">
        <f t="shared" si="8"/>
        <v>0</v>
      </c>
      <c r="BJ163" s="18" t="s">
        <v>81</v>
      </c>
      <c r="BK163" s="155">
        <f t="shared" si="9"/>
        <v>0</v>
      </c>
      <c r="BL163" s="18" t="s">
        <v>252</v>
      </c>
      <c r="BM163" s="154" t="s">
        <v>1178</v>
      </c>
    </row>
    <row r="164" spans="1:65" s="2" customFormat="1" ht="24.15" customHeight="1">
      <c r="A164" s="30"/>
      <c r="B164" s="142"/>
      <c r="C164" s="143" t="s">
        <v>244</v>
      </c>
      <c r="D164" s="143" t="s">
        <v>154</v>
      </c>
      <c r="E164" s="144" t="s">
        <v>844</v>
      </c>
      <c r="F164" s="145" t="s">
        <v>1179</v>
      </c>
      <c r="G164" s="146" t="s">
        <v>297</v>
      </c>
      <c r="H164" s="147">
        <v>1</v>
      </c>
      <c r="I164" s="148"/>
      <c r="J164" s="148">
        <f t="shared" si="0"/>
        <v>0</v>
      </c>
      <c r="K164" s="149"/>
      <c r="L164" s="31"/>
      <c r="M164" s="150" t="s">
        <v>1</v>
      </c>
      <c r="N164" s="151" t="s">
        <v>38</v>
      </c>
      <c r="O164" s="152">
        <v>0</v>
      </c>
      <c r="P164" s="152">
        <f t="shared" si="1"/>
        <v>0</v>
      </c>
      <c r="Q164" s="152">
        <v>0</v>
      </c>
      <c r="R164" s="152">
        <f t="shared" si="2"/>
        <v>0</v>
      </c>
      <c r="S164" s="152">
        <v>0</v>
      </c>
      <c r="T164" s="153">
        <f t="shared" si="3"/>
        <v>0</v>
      </c>
      <c r="U164" s="30"/>
      <c r="V164" s="30"/>
      <c r="W164" s="30"/>
      <c r="X164" s="30"/>
      <c r="Y164" s="30"/>
      <c r="Z164" s="30"/>
      <c r="AA164" s="30"/>
      <c r="AB164" s="30"/>
      <c r="AC164" s="30"/>
      <c r="AD164" s="30"/>
      <c r="AE164" s="30"/>
      <c r="AR164" s="154" t="s">
        <v>252</v>
      </c>
      <c r="AT164" s="154" t="s">
        <v>154</v>
      </c>
      <c r="AU164" s="154" t="s">
        <v>83</v>
      </c>
      <c r="AY164" s="18" t="s">
        <v>152</v>
      </c>
      <c r="BE164" s="155">
        <f t="shared" si="4"/>
        <v>0</v>
      </c>
      <c r="BF164" s="155">
        <f t="shared" si="5"/>
        <v>0</v>
      </c>
      <c r="BG164" s="155">
        <f t="shared" si="6"/>
        <v>0</v>
      </c>
      <c r="BH164" s="155">
        <f t="shared" si="7"/>
        <v>0</v>
      </c>
      <c r="BI164" s="155">
        <f t="shared" si="8"/>
        <v>0</v>
      </c>
      <c r="BJ164" s="18" t="s">
        <v>81</v>
      </c>
      <c r="BK164" s="155">
        <f t="shared" si="9"/>
        <v>0</v>
      </c>
      <c r="BL164" s="18" t="s">
        <v>252</v>
      </c>
      <c r="BM164" s="154" t="s">
        <v>1180</v>
      </c>
    </row>
    <row r="165" spans="1:65" s="2" customFormat="1" ht="24.15" customHeight="1">
      <c r="A165" s="30"/>
      <c r="B165" s="142"/>
      <c r="C165" s="143" t="s">
        <v>8</v>
      </c>
      <c r="D165" s="143" t="s">
        <v>154</v>
      </c>
      <c r="E165" s="144" t="s">
        <v>847</v>
      </c>
      <c r="F165" s="145" t="s">
        <v>1181</v>
      </c>
      <c r="G165" s="146" t="s">
        <v>297</v>
      </c>
      <c r="H165" s="147">
        <v>1</v>
      </c>
      <c r="I165" s="148"/>
      <c r="J165" s="148">
        <f t="shared" si="0"/>
        <v>0</v>
      </c>
      <c r="K165" s="149"/>
      <c r="L165" s="31"/>
      <c r="M165" s="150" t="s">
        <v>1</v>
      </c>
      <c r="N165" s="151" t="s">
        <v>38</v>
      </c>
      <c r="O165" s="152">
        <v>0</v>
      </c>
      <c r="P165" s="152">
        <f t="shared" si="1"/>
        <v>0</v>
      </c>
      <c r="Q165" s="152">
        <v>0</v>
      </c>
      <c r="R165" s="152">
        <f t="shared" si="2"/>
        <v>0</v>
      </c>
      <c r="S165" s="152">
        <v>0</v>
      </c>
      <c r="T165" s="153">
        <f t="shared" si="3"/>
        <v>0</v>
      </c>
      <c r="U165" s="30"/>
      <c r="V165" s="30"/>
      <c r="W165" s="30"/>
      <c r="X165" s="30"/>
      <c r="Y165" s="30"/>
      <c r="Z165" s="30"/>
      <c r="AA165" s="30"/>
      <c r="AB165" s="30"/>
      <c r="AC165" s="30"/>
      <c r="AD165" s="30"/>
      <c r="AE165" s="30"/>
      <c r="AR165" s="154" t="s">
        <v>252</v>
      </c>
      <c r="AT165" s="154" t="s">
        <v>154</v>
      </c>
      <c r="AU165" s="154" t="s">
        <v>83</v>
      </c>
      <c r="AY165" s="18" t="s">
        <v>152</v>
      </c>
      <c r="BE165" s="155">
        <f t="shared" si="4"/>
        <v>0</v>
      </c>
      <c r="BF165" s="155">
        <f t="shared" si="5"/>
        <v>0</v>
      </c>
      <c r="BG165" s="155">
        <f t="shared" si="6"/>
        <v>0</v>
      </c>
      <c r="BH165" s="155">
        <f t="shared" si="7"/>
        <v>0</v>
      </c>
      <c r="BI165" s="155">
        <f t="shared" si="8"/>
        <v>0</v>
      </c>
      <c r="BJ165" s="18" t="s">
        <v>81</v>
      </c>
      <c r="BK165" s="155">
        <f t="shared" si="9"/>
        <v>0</v>
      </c>
      <c r="BL165" s="18" t="s">
        <v>252</v>
      </c>
      <c r="BM165" s="154" t="s">
        <v>1182</v>
      </c>
    </row>
    <row r="166" spans="1:65" s="2" customFormat="1" ht="24.15" customHeight="1">
      <c r="A166" s="30"/>
      <c r="B166" s="142"/>
      <c r="C166" s="143" t="s">
        <v>252</v>
      </c>
      <c r="D166" s="143" t="s">
        <v>154</v>
      </c>
      <c r="E166" s="144" t="s">
        <v>850</v>
      </c>
      <c r="F166" s="145" t="s">
        <v>1183</v>
      </c>
      <c r="G166" s="146" t="s">
        <v>297</v>
      </c>
      <c r="H166" s="147">
        <v>3</v>
      </c>
      <c r="I166" s="148"/>
      <c r="J166" s="148">
        <f t="shared" si="0"/>
        <v>0</v>
      </c>
      <c r="K166" s="149"/>
      <c r="L166" s="31"/>
      <c r="M166" s="150" t="s">
        <v>1</v>
      </c>
      <c r="N166" s="151" t="s">
        <v>38</v>
      </c>
      <c r="O166" s="152">
        <v>0</v>
      </c>
      <c r="P166" s="152">
        <f t="shared" si="1"/>
        <v>0</v>
      </c>
      <c r="Q166" s="152">
        <v>0</v>
      </c>
      <c r="R166" s="152">
        <f t="shared" si="2"/>
        <v>0</v>
      </c>
      <c r="S166" s="152">
        <v>0</v>
      </c>
      <c r="T166" s="153">
        <f t="shared" si="3"/>
        <v>0</v>
      </c>
      <c r="U166" s="30"/>
      <c r="V166" s="30"/>
      <c r="W166" s="30"/>
      <c r="X166" s="30"/>
      <c r="Y166" s="30"/>
      <c r="Z166" s="30"/>
      <c r="AA166" s="30"/>
      <c r="AB166" s="30"/>
      <c r="AC166" s="30"/>
      <c r="AD166" s="30"/>
      <c r="AE166" s="30"/>
      <c r="AR166" s="154" t="s">
        <v>252</v>
      </c>
      <c r="AT166" s="154" t="s">
        <v>154</v>
      </c>
      <c r="AU166" s="154" t="s">
        <v>83</v>
      </c>
      <c r="AY166" s="18" t="s">
        <v>152</v>
      </c>
      <c r="BE166" s="155">
        <f t="shared" si="4"/>
        <v>0</v>
      </c>
      <c r="BF166" s="155">
        <f t="shared" si="5"/>
        <v>0</v>
      </c>
      <c r="BG166" s="155">
        <f t="shared" si="6"/>
        <v>0</v>
      </c>
      <c r="BH166" s="155">
        <f t="shared" si="7"/>
        <v>0</v>
      </c>
      <c r="BI166" s="155">
        <f t="shared" si="8"/>
        <v>0</v>
      </c>
      <c r="BJ166" s="18" t="s">
        <v>81</v>
      </c>
      <c r="BK166" s="155">
        <f t="shared" si="9"/>
        <v>0</v>
      </c>
      <c r="BL166" s="18" t="s">
        <v>252</v>
      </c>
      <c r="BM166" s="154" t="s">
        <v>1184</v>
      </c>
    </row>
    <row r="167" spans="1:65" s="2" customFormat="1" ht="24.15" customHeight="1">
      <c r="A167" s="30"/>
      <c r="B167" s="142"/>
      <c r="C167" s="143" t="s">
        <v>271</v>
      </c>
      <c r="D167" s="143" t="s">
        <v>154</v>
      </c>
      <c r="E167" s="144" t="s">
        <v>939</v>
      </c>
      <c r="F167" s="145" t="s">
        <v>1185</v>
      </c>
      <c r="G167" s="146" t="s">
        <v>289</v>
      </c>
      <c r="H167" s="147">
        <v>1</v>
      </c>
      <c r="I167" s="148"/>
      <c r="J167" s="148">
        <f t="shared" si="0"/>
        <v>0</v>
      </c>
      <c r="K167" s="149"/>
      <c r="L167" s="31"/>
      <c r="M167" s="150" t="s">
        <v>1</v>
      </c>
      <c r="N167" s="151" t="s">
        <v>38</v>
      </c>
      <c r="O167" s="152">
        <v>0</v>
      </c>
      <c r="P167" s="152">
        <f t="shared" si="1"/>
        <v>0</v>
      </c>
      <c r="Q167" s="152">
        <v>0</v>
      </c>
      <c r="R167" s="152">
        <f t="shared" si="2"/>
        <v>0</v>
      </c>
      <c r="S167" s="152">
        <v>0</v>
      </c>
      <c r="T167" s="153">
        <f t="shared" si="3"/>
        <v>0</v>
      </c>
      <c r="U167" s="30"/>
      <c r="V167" s="30"/>
      <c r="W167" s="30"/>
      <c r="X167" s="30"/>
      <c r="Y167" s="30"/>
      <c r="Z167" s="30"/>
      <c r="AA167" s="30"/>
      <c r="AB167" s="30"/>
      <c r="AC167" s="30"/>
      <c r="AD167" s="30"/>
      <c r="AE167" s="30"/>
      <c r="AR167" s="154" t="s">
        <v>252</v>
      </c>
      <c r="AT167" s="154" t="s">
        <v>154</v>
      </c>
      <c r="AU167" s="154" t="s">
        <v>83</v>
      </c>
      <c r="AY167" s="18" t="s">
        <v>152</v>
      </c>
      <c r="BE167" s="155">
        <f t="shared" si="4"/>
        <v>0</v>
      </c>
      <c r="BF167" s="155">
        <f t="shared" si="5"/>
        <v>0</v>
      </c>
      <c r="BG167" s="155">
        <f t="shared" si="6"/>
        <v>0</v>
      </c>
      <c r="BH167" s="155">
        <f t="shared" si="7"/>
        <v>0</v>
      </c>
      <c r="BI167" s="155">
        <f t="shared" si="8"/>
        <v>0</v>
      </c>
      <c r="BJ167" s="18" t="s">
        <v>81</v>
      </c>
      <c r="BK167" s="155">
        <f t="shared" si="9"/>
        <v>0</v>
      </c>
      <c r="BL167" s="18" t="s">
        <v>252</v>
      </c>
      <c r="BM167" s="154" t="s">
        <v>1186</v>
      </c>
    </row>
    <row r="168" spans="1:65" s="2" customFormat="1" ht="24.15" customHeight="1">
      <c r="A168" s="30"/>
      <c r="B168" s="142"/>
      <c r="C168" s="143" t="s">
        <v>276</v>
      </c>
      <c r="D168" s="143" t="s">
        <v>154</v>
      </c>
      <c r="E168" s="144" t="s">
        <v>942</v>
      </c>
      <c r="F168" s="145" t="s">
        <v>943</v>
      </c>
      <c r="G168" s="146" t="s">
        <v>289</v>
      </c>
      <c r="H168" s="147">
        <v>1</v>
      </c>
      <c r="I168" s="148"/>
      <c r="J168" s="148">
        <f t="shared" si="0"/>
        <v>0</v>
      </c>
      <c r="K168" s="149"/>
      <c r="L168" s="31"/>
      <c r="M168" s="150" t="s">
        <v>1</v>
      </c>
      <c r="N168" s="151" t="s">
        <v>38</v>
      </c>
      <c r="O168" s="152">
        <v>0</v>
      </c>
      <c r="P168" s="152">
        <f t="shared" si="1"/>
        <v>0</v>
      </c>
      <c r="Q168" s="152">
        <v>0</v>
      </c>
      <c r="R168" s="152">
        <f t="shared" si="2"/>
        <v>0</v>
      </c>
      <c r="S168" s="152">
        <v>0</v>
      </c>
      <c r="T168" s="153">
        <f t="shared" si="3"/>
        <v>0</v>
      </c>
      <c r="U168" s="30"/>
      <c r="V168" s="30"/>
      <c r="W168" s="30"/>
      <c r="X168" s="30"/>
      <c r="Y168" s="30"/>
      <c r="Z168" s="30"/>
      <c r="AA168" s="30"/>
      <c r="AB168" s="30"/>
      <c r="AC168" s="30"/>
      <c r="AD168" s="30"/>
      <c r="AE168" s="30"/>
      <c r="AR168" s="154" t="s">
        <v>252</v>
      </c>
      <c r="AT168" s="154" t="s">
        <v>154</v>
      </c>
      <c r="AU168" s="154" t="s">
        <v>83</v>
      </c>
      <c r="AY168" s="18" t="s">
        <v>152</v>
      </c>
      <c r="BE168" s="155">
        <f t="shared" si="4"/>
        <v>0</v>
      </c>
      <c r="BF168" s="155">
        <f t="shared" si="5"/>
        <v>0</v>
      </c>
      <c r="BG168" s="155">
        <f t="shared" si="6"/>
        <v>0</v>
      </c>
      <c r="BH168" s="155">
        <f t="shared" si="7"/>
        <v>0</v>
      </c>
      <c r="BI168" s="155">
        <f t="shared" si="8"/>
        <v>0</v>
      </c>
      <c r="BJ168" s="18" t="s">
        <v>81</v>
      </c>
      <c r="BK168" s="155">
        <f t="shared" si="9"/>
        <v>0</v>
      </c>
      <c r="BL168" s="18" t="s">
        <v>252</v>
      </c>
      <c r="BM168" s="154" t="s">
        <v>1187</v>
      </c>
    </row>
    <row r="169" spans="1:65" s="2" customFormat="1" ht="14.4" customHeight="1">
      <c r="A169" s="30"/>
      <c r="B169" s="142"/>
      <c r="C169" s="143" t="s">
        <v>281</v>
      </c>
      <c r="D169" s="143" t="s">
        <v>154</v>
      </c>
      <c r="E169" s="144" t="s">
        <v>853</v>
      </c>
      <c r="F169" s="145" t="s">
        <v>854</v>
      </c>
      <c r="G169" s="146" t="s">
        <v>297</v>
      </c>
      <c r="H169" s="147">
        <v>1</v>
      </c>
      <c r="I169" s="148"/>
      <c r="J169" s="148">
        <f t="shared" si="0"/>
        <v>0</v>
      </c>
      <c r="K169" s="149"/>
      <c r="L169" s="31"/>
      <c r="M169" s="150" t="s">
        <v>1</v>
      </c>
      <c r="N169" s="151" t="s">
        <v>38</v>
      </c>
      <c r="O169" s="152">
        <v>0</v>
      </c>
      <c r="P169" s="152">
        <f t="shared" si="1"/>
        <v>0</v>
      </c>
      <c r="Q169" s="152">
        <v>0</v>
      </c>
      <c r="R169" s="152">
        <f t="shared" si="2"/>
        <v>0</v>
      </c>
      <c r="S169" s="152">
        <v>0</v>
      </c>
      <c r="T169" s="153">
        <f t="shared" si="3"/>
        <v>0</v>
      </c>
      <c r="U169" s="30"/>
      <c r="V169" s="30"/>
      <c r="W169" s="30"/>
      <c r="X169" s="30"/>
      <c r="Y169" s="30"/>
      <c r="Z169" s="30"/>
      <c r="AA169" s="30"/>
      <c r="AB169" s="30"/>
      <c r="AC169" s="30"/>
      <c r="AD169" s="30"/>
      <c r="AE169" s="30"/>
      <c r="AR169" s="154" t="s">
        <v>252</v>
      </c>
      <c r="AT169" s="154" t="s">
        <v>154</v>
      </c>
      <c r="AU169" s="154" t="s">
        <v>83</v>
      </c>
      <c r="AY169" s="18" t="s">
        <v>152</v>
      </c>
      <c r="BE169" s="155">
        <f t="shared" si="4"/>
        <v>0</v>
      </c>
      <c r="BF169" s="155">
        <f t="shared" si="5"/>
        <v>0</v>
      </c>
      <c r="BG169" s="155">
        <f t="shared" si="6"/>
        <v>0</v>
      </c>
      <c r="BH169" s="155">
        <f t="shared" si="7"/>
        <v>0</v>
      </c>
      <c r="BI169" s="155">
        <f t="shared" si="8"/>
        <v>0</v>
      </c>
      <c r="BJ169" s="18" t="s">
        <v>81</v>
      </c>
      <c r="BK169" s="155">
        <f t="shared" si="9"/>
        <v>0</v>
      </c>
      <c r="BL169" s="18" t="s">
        <v>252</v>
      </c>
      <c r="BM169" s="154" t="s">
        <v>1188</v>
      </c>
    </row>
    <row r="170" spans="1:65" s="2" customFormat="1" ht="14.4" customHeight="1">
      <c r="A170" s="30"/>
      <c r="B170" s="142"/>
      <c r="C170" s="143" t="s">
        <v>286</v>
      </c>
      <c r="D170" s="143" t="s">
        <v>154</v>
      </c>
      <c r="E170" s="144" t="s">
        <v>856</v>
      </c>
      <c r="F170" s="145" t="s">
        <v>857</v>
      </c>
      <c r="G170" s="146" t="s">
        <v>297</v>
      </c>
      <c r="H170" s="147">
        <v>1</v>
      </c>
      <c r="I170" s="148"/>
      <c r="J170" s="148">
        <f t="shared" si="0"/>
        <v>0</v>
      </c>
      <c r="K170" s="149"/>
      <c r="L170" s="31"/>
      <c r="M170" s="150" t="s">
        <v>1</v>
      </c>
      <c r="N170" s="151" t="s">
        <v>38</v>
      </c>
      <c r="O170" s="152">
        <v>0</v>
      </c>
      <c r="P170" s="152">
        <f t="shared" si="1"/>
        <v>0</v>
      </c>
      <c r="Q170" s="152">
        <v>0</v>
      </c>
      <c r="R170" s="152">
        <f t="shared" si="2"/>
        <v>0</v>
      </c>
      <c r="S170" s="152">
        <v>0</v>
      </c>
      <c r="T170" s="153">
        <f t="shared" si="3"/>
        <v>0</v>
      </c>
      <c r="U170" s="30"/>
      <c r="V170" s="30"/>
      <c r="W170" s="30"/>
      <c r="X170" s="30"/>
      <c r="Y170" s="30"/>
      <c r="Z170" s="30"/>
      <c r="AA170" s="30"/>
      <c r="AB170" s="30"/>
      <c r="AC170" s="30"/>
      <c r="AD170" s="30"/>
      <c r="AE170" s="30"/>
      <c r="AR170" s="154" t="s">
        <v>252</v>
      </c>
      <c r="AT170" s="154" t="s">
        <v>154</v>
      </c>
      <c r="AU170" s="154" t="s">
        <v>83</v>
      </c>
      <c r="AY170" s="18" t="s">
        <v>152</v>
      </c>
      <c r="BE170" s="155">
        <f t="shared" si="4"/>
        <v>0</v>
      </c>
      <c r="BF170" s="155">
        <f t="shared" si="5"/>
        <v>0</v>
      </c>
      <c r="BG170" s="155">
        <f t="shared" si="6"/>
        <v>0</v>
      </c>
      <c r="BH170" s="155">
        <f t="shared" si="7"/>
        <v>0</v>
      </c>
      <c r="BI170" s="155">
        <f t="shared" si="8"/>
        <v>0</v>
      </c>
      <c r="BJ170" s="18" t="s">
        <v>81</v>
      </c>
      <c r="BK170" s="155">
        <f t="shared" si="9"/>
        <v>0</v>
      </c>
      <c r="BL170" s="18" t="s">
        <v>252</v>
      </c>
      <c r="BM170" s="154" t="s">
        <v>1189</v>
      </c>
    </row>
    <row r="171" spans="1:65" s="12" customFormat="1" ht="25.95" customHeight="1">
      <c r="B171" s="130"/>
      <c r="D171" s="131" t="s">
        <v>72</v>
      </c>
      <c r="E171" s="132" t="s">
        <v>360</v>
      </c>
      <c r="F171" s="132" t="s">
        <v>361</v>
      </c>
      <c r="J171" s="133">
        <f>BK171</f>
        <v>0</v>
      </c>
      <c r="L171" s="130"/>
      <c r="M171" s="134"/>
      <c r="N171" s="135"/>
      <c r="O171" s="135"/>
      <c r="P171" s="136">
        <f>P172+P174+P176+P178</f>
        <v>0</v>
      </c>
      <c r="Q171" s="135"/>
      <c r="R171" s="136">
        <f>R172+R174+R176+R178</f>
        <v>0</v>
      </c>
      <c r="S171" s="135"/>
      <c r="T171" s="137">
        <f>T172+T174+T176+T178</f>
        <v>0</v>
      </c>
      <c r="AR171" s="131" t="s">
        <v>175</v>
      </c>
      <c r="AT171" s="138" t="s">
        <v>72</v>
      </c>
      <c r="AU171" s="138" t="s">
        <v>73</v>
      </c>
      <c r="AY171" s="131" t="s">
        <v>152</v>
      </c>
      <c r="BK171" s="139">
        <f>BK172+BK174+BK176+BK178</f>
        <v>0</v>
      </c>
    </row>
    <row r="172" spans="1:65" s="12" customFormat="1" ht="22.8" customHeight="1">
      <c r="B172" s="130"/>
      <c r="D172" s="131" t="s">
        <v>72</v>
      </c>
      <c r="E172" s="140" t="s">
        <v>362</v>
      </c>
      <c r="F172" s="140" t="s">
        <v>363</v>
      </c>
      <c r="J172" s="141">
        <f>BK172</f>
        <v>0</v>
      </c>
      <c r="L172" s="130"/>
      <c r="M172" s="134"/>
      <c r="N172" s="135"/>
      <c r="O172" s="135"/>
      <c r="P172" s="136">
        <f>P173</f>
        <v>0</v>
      </c>
      <c r="Q172" s="135"/>
      <c r="R172" s="136">
        <f>R173</f>
        <v>0</v>
      </c>
      <c r="S172" s="135"/>
      <c r="T172" s="137">
        <f>T173</f>
        <v>0</v>
      </c>
      <c r="AR172" s="131" t="s">
        <v>175</v>
      </c>
      <c r="AT172" s="138" t="s">
        <v>72</v>
      </c>
      <c r="AU172" s="138" t="s">
        <v>81</v>
      </c>
      <c r="AY172" s="131" t="s">
        <v>152</v>
      </c>
      <c r="BK172" s="139">
        <f>BK173</f>
        <v>0</v>
      </c>
    </row>
    <row r="173" spans="1:65" s="2" customFormat="1" ht="14.4" customHeight="1">
      <c r="A173" s="30"/>
      <c r="B173" s="142"/>
      <c r="C173" s="143" t="s">
        <v>7</v>
      </c>
      <c r="D173" s="143" t="s">
        <v>154</v>
      </c>
      <c r="E173" s="144" t="s">
        <v>365</v>
      </c>
      <c r="F173" s="145" t="s">
        <v>366</v>
      </c>
      <c r="G173" s="146" t="s">
        <v>297</v>
      </c>
      <c r="H173" s="147">
        <v>1</v>
      </c>
      <c r="I173" s="148"/>
      <c r="J173" s="148">
        <f>ROUND(I173*H173,2)</f>
        <v>0</v>
      </c>
      <c r="K173" s="149"/>
      <c r="L173" s="31"/>
      <c r="M173" s="150" t="s">
        <v>1</v>
      </c>
      <c r="N173" s="151" t="s">
        <v>38</v>
      </c>
      <c r="O173" s="152">
        <v>0</v>
      </c>
      <c r="P173" s="152">
        <f>O173*H173</f>
        <v>0</v>
      </c>
      <c r="Q173" s="152">
        <v>0</v>
      </c>
      <c r="R173" s="152">
        <f>Q173*H173</f>
        <v>0</v>
      </c>
      <c r="S173" s="152">
        <v>0</v>
      </c>
      <c r="T173" s="153">
        <f>S173*H173</f>
        <v>0</v>
      </c>
      <c r="U173" s="30"/>
      <c r="V173" s="30"/>
      <c r="W173" s="30"/>
      <c r="X173" s="30"/>
      <c r="Y173" s="30"/>
      <c r="Z173" s="30"/>
      <c r="AA173" s="30"/>
      <c r="AB173" s="30"/>
      <c r="AC173" s="30"/>
      <c r="AD173" s="30"/>
      <c r="AE173" s="30"/>
      <c r="AR173" s="154" t="s">
        <v>367</v>
      </c>
      <c r="AT173" s="154" t="s">
        <v>154</v>
      </c>
      <c r="AU173" s="154" t="s">
        <v>83</v>
      </c>
      <c r="AY173" s="18" t="s">
        <v>152</v>
      </c>
      <c r="BE173" s="155">
        <f>IF(N173="základní",J173,0)</f>
        <v>0</v>
      </c>
      <c r="BF173" s="155">
        <f>IF(N173="snížená",J173,0)</f>
        <v>0</v>
      </c>
      <c r="BG173" s="155">
        <f>IF(N173="zákl. přenesená",J173,0)</f>
        <v>0</v>
      </c>
      <c r="BH173" s="155">
        <f>IF(N173="sníž. přenesená",J173,0)</f>
        <v>0</v>
      </c>
      <c r="BI173" s="155">
        <f>IF(N173="nulová",J173,0)</f>
        <v>0</v>
      </c>
      <c r="BJ173" s="18" t="s">
        <v>81</v>
      </c>
      <c r="BK173" s="155">
        <f>ROUND(I173*H173,2)</f>
        <v>0</v>
      </c>
      <c r="BL173" s="18" t="s">
        <v>367</v>
      </c>
      <c r="BM173" s="154" t="s">
        <v>1190</v>
      </c>
    </row>
    <row r="174" spans="1:65" s="12" customFormat="1" ht="22.8" customHeight="1">
      <c r="B174" s="130"/>
      <c r="D174" s="131" t="s">
        <v>72</v>
      </c>
      <c r="E174" s="140" t="s">
        <v>369</v>
      </c>
      <c r="F174" s="140" t="s">
        <v>370</v>
      </c>
      <c r="J174" s="141">
        <f>BK174</f>
        <v>0</v>
      </c>
      <c r="L174" s="130"/>
      <c r="M174" s="134"/>
      <c r="N174" s="135"/>
      <c r="O174" s="135"/>
      <c r="P174" s="136">
        <f>P175</f>
        <v>0</v>
      </c>
      <c r="Q174" s="135"/>
      <c r="R174" s="136">
        <f>R175</f>
        <v>0</v>
      </c>
      <c r="S174" s="135"/>
      <c r="T174" s="137">
        <f>T175</f>
        <v>0</v>
      </c>
      <c r="AR174" s="131" t="s">
        <v>175</v>
      </c>
      <c r="AT174" s="138" t="s">
        <v>72</v>
      </c>
      <c r="AU174" s="138" t="s">
        <v>81</v>
      </c>
      <c r="AY174" s="131" t="s">
        <v>152</v>
      </c>
      <c r="BK174" s="139">
        <f>BK175</f>
        <v>0</v>
      </c>
    </row>
    <row r="175" spans="1:65" s="2" customFormat="1" ht="14.4" customHeight="1">
      <c r="A175" s="30"/>
      <c r="B175" s="142"/>
      <c r="C175" s="143" t="s">
        <v>294</v>
      </c>
      <c r="D175" s="143" t="s">
        <v>154</v>
      </c>
      <c r="E175" s="144" t="s">
        <v>372</v>
      </c>
      <c r="F175" s="145" t="s">
        <v>370</v>
      </c>
      <c r="G175" s="146" t="s">
        <v>373</v>
      </c>
      <c r="H175" s="147"/>
      <c r="I175" s="148"/>
      <c r="J175" s="148">
        <f>ROUND(I175*H175,2)</f>
        <v>0</v>
      </c>
      <c r="K175" s="149"/>
      <c r="L175" s="31"/>
      <c r="M175" s="150" t="s">
        <v>1</v>
      </c>
      <c r="N175" s="151" t="s">
        <v>38</v>
      </c>
      <c r="O175" s="152">
        <v>0</v>
      </c>
      <c r="P175" s="152">
        <f>O175*H175</f>
        <v>0</v>
      </c>
      <c r="Q175" s="152">
        <v>0</v>
      </c>
      <c r="R175" s="152">
        <f>Q175*H175</f>
        <v>0</v>
      </c>
      <c r="S175" s="152">
        <v>0</v>
      </c>
      <c r="T175" s="153">
        <f>S175*H175</f>
        <v>0</v>
      </c>
      <c r="U175" s="30"/>
      <c r="V175" s="30"/>
      <c r="W175" s="30"/>
      <c r="X175" s="30"/>
      <c r="Y175" s="30"/>
      <c r="Z175" s="30"/>
      <c r="AA175" s="30"/>
      <c r="AB175" s="30"/>
      <c r="AC175" s="30"/>
      <c r="AD175" s="30"/>
      <c r="AE175" s="30"/>
      <c r="AR175" s="154" t="s">
        <v>367</v>
      </c>
      <c r="AT175" s="154" t="s">
        <v>154</v>
      </c>
      <c r="AU175" s="154" t="s">
        <v>83</v>
      </c>
      <c r="AY175" s="18" t="s">
        <v>152</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367</v>
      </c>
      <c r="BM175" s="154" t="s">
        <v>1191</v>
      </c>
    </row>
    <row r="176" spans="1:65" s="12" customFormat="1" ht="22.8" customHeight="1">
      <c r="B176" s="130"/>
      <c r="D176" s="131" t="s">
        <v>72</v>
      </c>
      <c r="E176" s="140" t="s">
        <v>375</v>
      </c>
      <c r="F176" s="140" t="s">
        <v>376</v>
      </c>
      <c r="J176" s="141">
        <f>BK176</f>
        <v>0</v>
      </c>
      <c r="L176" s="130"/>
      <c r="M176" s="134"/>
      <c r="N176" s="135"/>
      <c r="O176" s="135"/>
      <c r="P176" s="136">
        <f>P177</f>
        <v>0</v>
      </c>
      <c r="Q176" s="135"/>
      <c r="R176" s="136">
        <f>R177</f>
        <v>0</v>
      </c>
      <c r="S176" s="135"/>
      <c r="T176" s="137">
        <f>T177</f>
        <v>0</v>
      </c>
      <c r="AR176" s="131" t="s">
        <v>175</v>
      </c>
      <c r="AT176" s="138" t="s">
        <v>72</v>
      </c>
      <c r="AU176" s="138" t="s">
        <v>81</v>
      </c>
      <c r="AY176" s="131" t="s">
        <v>152</v>
      </c>
      <c r="BK176" s="139">
        <f>BK177</f>
        <v>0</v>
      </c>
    </row>
    <row r="177" spans="1:65" s="2" customFormat="1" ht="14.4" customHeight="1">
      <c r="A177" s="30"/>
      <c r="B177" s="142"/>
      <c r="C177" s="143" t="s">
        <v>301</v>
      </c>
      <c r="D177" s="143" t="s">
        <v>154</v>
      </c>
      <c r="E177" s="144" t="s">
        <v>378</v>
      </c>
      <c r="F177" s="145" t="s">
        <v>376</v>
      </c>
      <c r="G177" s="146" t="s">
        <v>373</v>
      </c>
      <c r="H177" s="147"/>
      <c r="I177" s="148"/>
      <c r="J177" s="148">
        <f>ROUND(I177*H177,2)</f>
        <v>0</v>
      </c>
      <c r="K177" s="149"/>
      <c r="L177" s="31"/>
      <c r="M177" s="150" t="s">
        <v>1</v>
      </c>
      <c r="N177" s="151" t="s">
        <v>38</v>
      </c>
      <c r="O177" s="152">
        <v>0</v>
      </c>
      <c r="P177" s="152">
        <f>O177*H177</f>
        <v>0</v>
      </c>
      <c r="Q177" s="152">
        <v>0</v>
      </c>
      <c r="R177" s="152">
        <f>Q177*H177</f>
        <v>0</v>
      </c>
      <c r="S177" s="152">
        <v>0</v>
      </c>
      <c r="T177" s="153">
        <f>S177*H177</f>
        <v>0</v>
      </c>
      <c r="U177" s="30"/>
      <c r="V177" s="30"/>
      <c r="W177" s="30"/>
      <c r="X177" s="30"/>
      <c r="Y177" s="30"/>
      <c r="Z177" s="30"/>
      <c r="AA177" s="30"/>
      <c r="AB177" s="30"/>
      <c r="AC177" s="30"/>
      <c r="AD177" s="30"/>
      <c r="AE177" s="30"/>
      <c r="AR177" s="154" t="s">
        <v>367</v>
      </c>
      <c r="AT177" s="154" t="s">
        <v>154</v>
      </c>
      <c r="AU177" s="154" t="s">
        <v>83</v>
      </c>
      <c r="AY177" s="18" t="s">
        <v>152</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367</v>
      </c>
      <c r="BM177" s="154" t="s">
        <v>1192</v>
      </c>
    </row>
    <row r="178" spans="1:65" s="12" customFormat="1" ht="22.8" customHeight="1">
      <c r="B178" s="130"/>
      <c r="D178" s="131" t="s">
        <v>72</v>
      </c>
      <c r="E178" s="140" t="s">
        <v>380</v>
      </c>
      <c r="F178" s="140" t="s">
        <v>381</v>
      </c>
      <c r="J178" s="141">
        <f>BK178</f>
        <v>0</v>
      </c>
      <c r="L178" s="130"/>
      <c r="M178" s="134"/>
      <c r="N178" s="135"/>
      <c r="O178" s="135"/>
      <c r="P178" s="136">
        <f>P179</f>
        <v>0</v>
      </c>
      <c r="Q178" s="135"/>
      <c r="R178" s="136">
        <f>R179</f>
        <v>0</v>
      </c>
      <c r="S178" s="135"/>
      <c r="T178" s="137">
        <f>T179</f>
        <v>0</v>
      </c>
      <c r="AR178" s="131" t="s">
        <v>175</v>
      </c>
      <c r="AT178" s="138" t="s">
        <v>72</v>
      </c>
      <c r="AU178" s="138" t="s">
        <v>81</v>
      </c>
      <c r="AY178" s="131" t="s">
        <v>152</v>
      </c>
      <c r="BK178" s="139">
        <f>BK179</f>
        <v>0</v>
      </c>
    </row>
    <row r="179" spans="1:65" s="2" customFormat="1" ht="14.4" customHeight="1">
      <c r="A179" s="30"/>
      <c r="B179" s="142"/>
      <c r="C179" s="143" t="s">
        <v>305</v>
      </c>
      <c r="D179" s="143" t="s">
        <v>154</v>
      </c>
      <c r="E179" s="144" t="s">
        <v>383</v>
      </c>
      <c r="F179" s="145" t="s">
        <v>384</v>
      </c>
      <c r="G179" s="146" t="s">
        <v>373</v>
      </c>
      <c r="H179" s="147"/>
      <c r="I179" s="148"/>
      <c r="J179" s="148">
        <f>ROUND(I179*H179,2)</f>
        <v>0</v>
      </c>
      <c r="K179" s="149"/>
      <c r="L179" s="31"/>
      <c r="M179" s="184" t="s">
        <v>1</v>
      </c>
      <c r="N179" s="185" t="s">
        <v>38</v>
      </c>
      <c r="O179" s="186">
        <v>0</v>
      </c>
      <c r="P179" s="186">
        <f>O179*H179</f>
        <v>0</v>
      </c>
      <c r="Q179" s="186">
        <v>0</v>
      </c>
      <c r="R179" s="186">
        <f>Q179*H179</f>
        <v>0</v>
      </c>
      <c r="S179" s="186">
        <v>0</v>
      </c>
      <c r="T179" s="187">
        <f>S179*H179</f>
        <v>0</v>
      </c>
      <c r="U179" s="30"/>
      <c r="V179" s="30"/>
      <c r="W179" s="30"/>
      <c r="X179" s="30"/>
      <c r="Y179" s="30"/>
      <c r="Z179" s="30"/>
      <c r="AA179" s="30"/>
      <c r="AB179" s="30"/>
      <c r="AC179" s="30"/>
      <c r="AD179" s="30"/>
      <c r="AE179" s="30"/>
      <c r="AR179" s="154" t="s">
        <v>367</v>
      </c>
      <c r="AT179" s="154" t="s">
        <v>154</v>
      </c>
      <c r="AU179" s="154" t="s">
        <v>83</v>
      </c>
      <c r="AY179" s="18" t="s">
        <v>152</v>
      </c>
      <c r="BE179" s="155">
        <f>IF(N179="základní",J179,0)</f>
        <v>0</v>
      </c>
      <c r="BF179" s="155">
        <f>IF(N179="snížená",J179,0)</f>
        <v>0</v>
      </c>
      <c r="BG179" s="155">
        <f>IF(N179="zákl. přenesená",J179,0)</f>
        <v>0</v>
      </c>
      <c r="BH179" s="155">
        <f>IF(N179="sníž. přenesená",J179,0)</f>
        <v>0</v>
      </c>
      <c r="BI179" s="155">
        <f>IF(N179="nulová",J179,0)</f>
        <v>0</v>
      </c>
      <c r="BJ179" s="18" t="s">
        <v>81</v>
      </c>
      <c r="BK179" s="155">
        <f>ROUND(I179*H179,2)</f>
        <v>0</v>
      </c>
      <c r="BL179" s="18" t="s">
        <v>367</v>
      </c>
      <c r="BM179" s="154" t="s">
        <v>1193</v>
      </c>
    </row>
    <row r="180" spans="1:65" s="2" customFormat="1" ht="6.9" customHeight="1">
      <c r="A180" s="30"/>
      <c r="B180" s="45"/>
      <c r="C180" s="46"/>
      <c r="D180" s="46"/>
      <c r="E180" s="46"/>
      <c r="F180" s="46"/>
      <c r="G180" s="46"/>
      <c r="H180" s="46"/>
      <c r="I180" s="46"/>
      <c r="J180" s="46"/>
      <c r="K180" s="46"/>
      <c r="L180" s="31"/>
      <c r="M180" s="30"/>
      <c r="O180" s="30"/>
      <c r="P180" s="30"/>
      <c r="Q180" s="30"/>
      <c r="R180" s="30"/>
      <c r="S180" s="30"/>
      <c r="T180" s="30"/>
      <c r="U180" s="30"/>
      <c r="V180" s="30"/>
      <c r="W180" s="30"/>
      <c r="X180" s="30"/>
      <c r="Y180" s="30"/>
      <c r="Z180" s="30"/>
      <c r="AA180" s="30"/>
      <c r="AB180" s="30"/>
      <c r="AC180" s="30"/>
      <c r="AD180" s="30"/>
      <c r="AE180" s="30"/>
    </row>
  </sheetData>
  <autoFilter ref="C128:K179"/>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1:BM133"/>
  <sheetViews>
    <sheetView showGridLines="0" workbookViewId="0">
      <selection activeCell="H128" sqref="H128:H132"/>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113</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1194</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ROUND(J122,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ROUND((SUM(BE122:BE132)),  2)</f>
        <v>0</v>
      </c>
      <c r="G33" s="30"/>
      <c r="H33" s="30"/>
      <c r="I33" s="99">
        <v>0.21</v>
      </c>
      <c r="J33" s="98">
        <f>ROUND(((SUM(BE122:BE132))*I33),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ROUND((SUM(BF122:BF132)),  2)</f>
        <v>0</v>
      </c>
      <c r="G34" s="30"/>
      <c r="H34" s="30"/>
      <c r="I34" s="99">
        <v>0.15</v>
      </c>
      <c r="J34" s="98">
        <f>ROUND(((SUM(BF122:BF132))*I34),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ROUND((SUM(BG122:BG132)),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ROUND((SUM(BH122:BH132)),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ROUND((SUM(BI122:BI132)),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IO-01 - Areálové rozvody NN, osvětlení sportovišť</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J122</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130</v>
      </c>
      <c r="E97" s="113"/>
      <c r="F97" s="113"/>
      <c r="G97" s="113"/>
      <c r="H97" s="113"/>
      <c r="I97" s="113"/>
      <c r="J97" s="114">
        <f>J123</f>
        <v>0</v>
      </c>
      <c r="L97" s="111"/>
    </row>
    <row r="98" spans="1:31" s="10" customFormat="1" ht="19.95" customHeight="1">
      <c r="B98" s="115"/>
      <c r="D98" s="116" t="s">
        <v>1195</v>
      </c>
      <c r="E98" s="117"/>
      <c r="F98" s="117"/>
      <c r="G98" s="117"/>
      <c r="H98" s="117"/>
      <c r="I98" s="117"/>
      <c r="J98" s="118">
        <f>J124</f>
        <v>0</v>
      </c>
      <c r="L98" s="115"/>
    </row>
    <row r="99" spans="1:31" s="9" customFormat="1" ht="24.9" customHeight="1">
      <c r="B99" s="111"/>
      <c r="D99" s="112" t="s">
        <v>132</v>
      </c>
      <c r="E99" s="113"/>
      <c r="F99" s="113"/>
      <c r="G99" s="113"/>
      <c r="H99" s="113"/>
      <c r="I99" s="113"/>
      <c r="J99" s="114">
        <f>J126</f>
        <v>0</v>
      </c>
      <c r="L99" s="111"/>
    </row>
    <row r="100" spans="1:31" s="10" customFormat="1" ht="19.95" customHeight="1">
      <c r="B100" s="115"/>
      <c r="D100" s="116" t="s">
        <v>134</v>
      </c>
      <c r="E100" s="117"/>
      <c r="F100" s="117"/>
      <c r="G100" s="117"/>
      <c r="H100" s="117"/>
      <c r="I100" s="117"/>
      <c r="J100" s="118">
        <f>J127</f>
        <v>0</v>
      </c>
      <c r="L100" s="115"/>
    </row>
    <row r="101" spans="1:31" s="10" customFormat="1" ht="19.95" customHeight="1">
      <c r="B101" s="115"/>
      <c r="D101" s="116" t="s">
        <v>135</v>
      </c>
      <c r="E101" s="117"/>
      <c r="F101" s="117"/>
      <c r="G101" s="117"/>
      <c r="H101" s="117"/>
      <c r="I101" s="117"/>
      <c r="J101" s="118">
        <f>J129</f>
        <v>0</v>
      </c>
      <c r="L101" s="115"/>
    </row>
    <row r="102" spans="1:31" s="10" customFormat="1" ht="19.95" customHeight="1">
      <c r="B102" s="115"/>
      <c r="D102" s="116" t="s">
        <v>136</v>
      </c>
      <c r="E102" s="117"/>
      <c r="F102" s="117"/>
      <c r="G102" s="117"/>
      <c r="H102" s="117"/>
      <c r="I102" s="117"/>
      <c r="J102" s="118">
        <f>J131</f>
        <v>0</v>
      </c>
      <c r="L102" s="115"/>
    </row>
    <row r="103" spans="1:31" s="2" customFormat="1" ht="21.75" customHeight="1">
      <c r="A103" s="30"/>
      <c r="B103" s="31"/>
      <c r="C103" s="30"/>
      <c r="D103" s="30"/>
      <c r="E103" s="30"/>
      <c r="F103" s="30"/>
      <c r="G103" s="30"/>
      <c r="H103" s="30"/>
      <c r="I103" s="30"/>
      <c r="J103" s="30"/>
      <c r="K103" s="30"/>
      <c r="L103" s="40"/>
      <c r="S103" s="30"/>
      <c r="T103" s="30"/>
      <c r="U103" s="30"/>
      <c r="V103" s="30"/>
      <c r="W103" s="30"/>
      <c r="X103" s="30"/>
      <c r="Y103" s="30"/>
      <c r="Z103" s="30"/>
      <c r="AA103" s="30"/>
      <c r="AB103" s="30"/>
      <c r="AC103" s="30"/>
      <c r="AD103" s="30"/>
      <c r="AE103" s="30"/>
    </row>
    <row r="104" spans="1:31" s="2" customFormat="1" ht="6.9" customHeight="1">
      <c r="A104" s="30"/>
      <c r="B104" s="45"/>
      <c r="C104" s="46"/>
      <c r="D104" s="46"/>
      <c r="E104" s="46"/>
      <c r="F104" s="46"/>
      <c r="G104" s="46"/>
      <c r="H104" s="46"/>
      <c r="I104" s="46"/>
      <c r="J104" s="46"/>
      <c r="K104" s="46"/>
      <c r="L104" s="40"/>
      <c r="S104" s="30"/>
      <c r="T104" s="30"/>
      <c r="U104" s="30"/>
      <c r="V104" s="30"/>
      <c r="W104" s="30"/>
      <c r="X104" s="30"/>
      <c r="Y104" s="30"/>
      <c r="Z104" s="30"/>
      <c r="AA104" s="30"/>
      <c r="AB104" s="30"/>
      <c r="AC104" s="30"/>
      <c r="AD104" s="30"/>
      <c r="AE104" s="30"/>
    </row>
    <row r="108" spans="1:31" s="2" customFormat="1" ht="6.9" customHeight="1">
      <c r="A108" s="30"/>
      <c r="B108" s="47"/>
      <c r="C108" s="48"/>
      <c r="D108" s="48"/>
      <c r="E108" s="48"/>
      <c r="F108" s="48"/>
      <c r="G108" s="48"/>
      <c r="H108" s="48"/>
      <c r="I108" s="48"/>
      <c r="J108" s="48"/>
      <c r="K108" s="48"/>
      <c r="L108" s="40"/>
      <c r="S108" s="30"/>
      <c r="T108" s="30"/>
      <c r="U108" s="30"/>
      <c r="V108" s="30"/>
      <c r="W108" s="30"/>
      <c r="X108" s="30"/>
      <c r="Y108" s="30"/>
      <c r="Z108" s="30"/>
      <c r="AA108" s="30"/>
      <c r="AB108" s="30"/>
      <c r="AC108" s="30"/>
      <c r="AD108" s="30"/>
      <c r="AE108" s="30"/>
    </row>
    <row r="109" spans="1:31" s="2" customFormat="1" ht="24.9" customHeight="1">
      <c r="A109" s="30"/>
      <c r="B109" s="31"/>
      <c r="C109" s="22" t="s">
        <v>137</v>
      </c>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2" customHeight="1">
      <c r="A111" s="30"/>
      <c r="B111" s="31"/>
      <c r="C111" s="27" t="s">
        <v>14</v>
      </c>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6.5" customHeight="1">
      <c r="A112" s="30"/>
      <c r="B112" s="31"/>
      <c r="C112" s="30"/>
      <c r="D112" s="30"/>
      <c r="E112" s="545" t="str">
        <f>E7</f>
        <v>III. etapa revitalizace Letního cvičiště Louny</v>
      </c>
      <c r="F112" s="546"/>
      <c r="G112" s="546"/>
      <c r="H112" s="546"/>
      <c r="I112" s="30"/>
      <c r="J112" s="30"/>
      <c r="K112" s="30"/>
      <c r="L112" s="40"/>
      <c r="S112" s="30"/>
      <c r="T112" s="30"/>
      <c r="U112" s="30"/>
      <c r="V112" s="30"/>
      <c r="W112" s="30"/>
      <c r="X112" s="30"/>
      <c r="Y112" s="30"/>
      <c r="Z112" s="30"/>
      <c r="AA112" s="30"/>
      <c r="AB112" s="30"/>
      <c r="AC112" s="30"/>
      <c r="AD112" s="30"/>
      <c r="AE112" s="30"/>
    </row>
    <row r="113" spans="1:65" s="2" customFormat="1" ht="12" customHeight="1">
      <c r="A113" s="30"/>
      <c r="B113" s="31"/>
      <c r="C113" s="27" t="s">
        <v>118</v>
      </c>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65" s="2" customFormat="1" ht="16.5" customHeight="1">
      <c r="A114" s="30"/>
      <c r="B114" s="31"/>
      <c r="C114" s="30"/>
      <c r="D114" s="30"/>
      <c r="E114" s="537" t="str">
        <f>E9</f>
        <v>IO-01 - Areálové rozvody NN, osvětlení sportovišť</v>
      </c>
      <c r="F114" s="544"/>
      <c r="G114" s="544"/>
      <c r="H114" s="544"/>
      <c r="I114" s="30"/>
      <c r="J114" s="30"/>
      <c r="K114" s="30"/>
      <c r="L114" s="40"/>
      <c r="S114" s="30"/>
      <c r="T114" s="30"/>
      <c r="U114" s="30"/>
      <c r="V114" s="30"/>
      <c r="W114" s="30"/>
      <c r="X114" s="30"/>
      <c r="Y114" s="30"/>
      <c r="Z114" s="30"/>
      <c r="AA114" s="30"/>
      <c r="AB114" s="30"/>
      <c r="AC114" s="30"/>
      <c r="AD114" s="30"/>
      <c r="AE114" s="30"/>
    </row>
    <row r="115" spans="1:65" s="2" customFormat="1" ht="6.9" customHeight="1">
      <c r="A115" s="30"/>
      <c r="B115" s="31"/>
      <c r="C115" s="30"/>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5" s="2" customFormat="1" ht="12" customHeight="1">
      <c r="A116" s="30"/>
      <c r="B116" s="31"/>
      <c r="C116" s="27" t="s">
        <v>18</v>
      </c>
      <c r="D116" s="30"/>
      <c r="E116" s="30"/>
      <c r="F116" s="25" t="str">
        <f>F12</f>
        <v>Louny</v>
      </c>
      <c r="G116" s="30"/>
      <c r="H116" s="30"/>
      <c r="I116" s="27" t="s">
        <v>20</v>
      </c>
      <c r="J116" s="53">
        <f>IF(J12="","",J12)</f>
        <v>44179</v>
      </c>
      <c r="K116" s="30"/>
      <c r="L116" s="40"/>
      <c r="S116" s="30"/>
      <c r="T116" s="30"/>
      <c r="U116" s="30"/>
      <c r="V116" s="30"/>
      <c r="W116" s="30"/>
      <c r="X116" s="30"/>
      <c r="Y116" s="30"/>
      <c r="Z116" s="30"/>
      <c r="AA116" s="30"/>
      <c r="AB116" s="30"/>
      <c r="AC116" s="30"/>
      <c r="AD116" s="30"/>
      <c r="AE116" s="30"/>
    </row>
    <row r="117" spans="1:65" s="2" customFormat="1" ht="6.9"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5" s="2" customFormat="1" ht="25.65" customHeight="1">
      <c r="A118" s="30"/>
      <c r="B118" s="31"/>
      <c r="C118" s="27" t="s">
        <v>21</v>
      </c>
      <c r="D118" s="30"/>
      <c r="E118" s="30"/>
      <c r="F118" s="25" t="str">
        <f>E15</f>
        <v>Město Louny</v>
      </c>
      <c r="G118" s="30"/>
      <c r="H118" s="30"/>
      <c r="I118" s="27" t="s">
        <v>27</v>
      </c>
      <c r="J118" s="28" t="str">
        <f>E21</f>
        <v>Sportovní projekty s.r.o.</v>
      </c>
      <c r="K118" s="30"/>
      <c r="L118" s="40"/>
      <c r="S118" s="30"/>
      <c r="T118" s="30"/>
      <c r="U118" s="30"/>
      <c r="V118" s="30"/>
      <c r="W118" s="30"/>
      <c r="X118" s="30"/>
      <c r="Y118" s="30"/>
      <c r="Z118" s="30"/>
      <c r="AA118" s="30"/>
      <c r="AB118" s="30"/>
      <c r="AC118" s="30"/>
      <c r="AD118" s="30"/>
      <c r="AE118" s="30"/>
    </row>
    <row r="119" spans="1:65" s="2" customFormat="1" ht="15.15" customHeight="1">
      <c r="A119" s="30"/>
      <c r="B119" s="31"/>
      <c r="C119" s="27" t="s">
        <v>25</v>
      </c>
      <c r="D119" s="30"/>
      <c r="E119" s="30"/>
      <c r="F119" s="25" t="str">
        <f>IF(E18="","",E18)</f>
        <v xml:space="preserve"> </v>
      </c>
      <c r="G119" s="30"/>
      <c r="H119" s="30"/>
      <c r="I119" s="27" t="s">
        <v>30</v>
      </c>
      <c r="J119" s="28" t="str">
        <f>E24</f>
        <v>F.Pecka</v>
      </c>
      <c r="K119" s="30"/>
      <c r="L119" s="40"/>
      <c r="S119" s="30"/>
      <c r="T119" s="30"/>
      <c r="U119" s="30"/>
      <c r="V119" s="30"/>
      <c r="W119" s="30"/>
      <c r="X119" s="30"/>
      <c r="Y119" s="30"/>
      <c r="Z119" s="30"/>
      <c r="AA119" s="30"/>
      <c r="AB119" s="30"/>
      <c r="AC119" s="30"/>
      <c r="AD119" s="30"/>
      <c r="AE119" s="30"/>
    </row>
    <row r="120" spans="1:65" s="2" customFormat="1" ht="10.35" customHeight="1">
      <c r="A120" s="30"/>
      <c r="B120" s="31"/>
      <c r="C120" s="30"/>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65" s="11" customFormat="1" ht="29.25" customHeight="1">
      <c r="A121" s="119"/>
      <c r="B121" s="120"/>
      <c r="C121" s="121" t="s">
        <v>138</v>
      </c>
      <c r="D121" s="122" t="s">
        <v>58</v>
      </c>
      <c r="E121" s="122" t="s">
        <v>54</v>
      </c>
      <c r="F121" s="122" t="s">
        <v>55</v>
      </c>
      <c r="G121" s="122" t="s">
        <v>139</v>
      </c>
      <c r="H121" s="122" t="s">
        <v>140</v>
      </c>
      <c r="I121" s="122" t="s">
        <v>141</v>
      </c>
      <c r="J121" s="123" t="s">
        <v>122</v>
      </c>
      <c r="K121" s="124" t="s">
        <v>142</v>
      </c>
      <c r="L121" s="125"/>
      <c r="M121" s="60" t="s">
        <v>1</v>
      </c>
      <c r="N121" s="61" t="s">
        <v>37</v>
      </c>
      <c r="O121" s="61" t="s">
        <v>143</v>
      </c>
      <c r="P121" s="61" t="s">
        <v>144</v>
      </c>
      <c r="Q121" s="61" t="s">
        <v>145</v>
      </c>
      <c r="R121" s="61" t="s">
        <v>146</v>
      </c>
      <c r="S121" s="61" t="s">
        <v>147</v>
      </c>
      <c r="T121" s="62" t="s">
        <v>148</v>
      </c>
      <c r="U121" s="119"/>
      <c r="V121" s="119"/>
      <c r="W121" s="119"/>
      <c r="X121" s="119"/>
      <c r="Y121" s="119"/>
      <c r="Z121" s="119"/>
      <c r="AA121" s="119"/>
      <c r="AB121" s="119"/>
      <c r="AC121" s="119"/>
      <c r="AD121" s="119"/>
      <c r="AE121" s="119"/>
    </row>
    <row r="122" spans="1:65" s="2" customFormat="1" ht="22.8" customHeight="1">
      <c r="A122" s="30"/>
      <c r="B122" s="31"/>
      <c r="C122" s="67" t="s">
        <v>149</v>
      </c>
      <c r="D122" s="30"/>
      <c r="E122" s="30"/>
      <c r="F122" s="30"/>
      <c r="G122" s="30"/>
      <c r="H122" s="30"/>
      <c r="I122" s="30"/>
      <c r="J122" s="126">
        <f>BK122</f>
        <v>0</v>
      </c>
      <c r="K122" s="30"/>
      <c r="L122" s="31"/>
      <c r="M122" s="63"/>
      <c r="N122" s="54"/>
      <c r="O122" s="64"/>
      <c r="P122" s="127">
        <f>P123+P126</f>
        <v>0</v>
      </c>
      <c r="Q122" s="64"/>
      <c r="R122" s="127">
        <f>R123+R126</f>
        <v>0</v>
      </c>
      <c r="S122" s="64"/>
      <c r="T122" s="128">
        <f>T123+T126</f>
        <v>0</v>
      </c>
      <c r="U122" s="30"/>
      <c r="V122" s="30"/>
      <c r="W122" s="30"/>
      <c r="X122" s="30"/>
      <c r="Y122" s="30"/>
      <c r="Z122" s="30"/>
      <c r="AA122" s="30"/>
      <c r="AB122" s="30"/>
      <c r="AC122" s="30"/>
      <c r="AD122" s="30"/>
      <c r="AE122" s="30"/>
      <c r="AT122" s="18" t="s">
        <v>72</v>
      </c>
      <c r="AU122" s="18" t="s">
        <v>124</v>
      </c>
      <c r="BK122" s="129">
        <f>BK123+BK126</f>
        <v>0</v>
      </c>
    </row>
    <row r="123" spans="1:65" s="12" customFormat="1" ht="25.95" customHeight="1">
      <c r="B123" s="130"/>
      <c r="D123" s="131" t="s">
        <v>72</v>
      </c>
      <c r="E123" s="132" t="s">
        <v>340</v>
      </c>
      <c r="F123" s="132" t="s">
        <v>341</v>
      </c>
      <c r="J123" s="133">
        <f>BK123</f>
        <v>0</v>
      </c>
      <c r="L123" s="130"/>
      <c r="M123" s="134"/>
      <c r="N123" s="135"/>
      <c r="O123" s="135"/>
      <c r="P123" s="136">
        <f>P124</f>
        <v>0</v>
      </c>
      <c r="Q123" s="135"/>
      <c r="R123" s="136">
        <f>R124</f>
        <v>0</v>
      </c>
      <c r="S123" s="135"/>
      <c r="T123" s="137">
        <f>T124</f>
        <v>0</v>
      </c>
      <c r="AR123" s="131" t="s">
        <v>83</v>
      </c>
      <c r="AT123" s="138" t="s">
        <v>72</v>
      </c>
      <c r="AU123" s="138" t="s">
        <v>73</v>
      </c>
      <c r="AY123" s="131" t="s">
        <v>152</v>
      </c>
      <c r="BK123" s="139">
        <f>BK124</f>
        <v>0</v>
      </c>
    </row>
    <row r="124" spans="1:65" s="12" customFormat="1" ht="22.8" customHeight="1">
      <c r="B124" s="130"/>
      <c r="D124" s="131" t="s">
        <v>72</v>
      </c>
      <c r="E124" s="140" t="s">
        <v>1196</v>
      </c>
      <c r="F124" s="140" t="s">
        <v>1197</v>
      </c>
      <c r="J124" s="141">
        <f>BK124</f>
        <v>0</v>
      </c>
      <c r="L124" s="130"/>
      <c r="M124" s="134"/>
      <c r="N124" s="135"/>
      <c r="O124" s="135"/>
      <c r="P124" s="136">
        <f>P125</f>
        <v>0</v>
      </c>
      <c r="Q124" s="135"/>
      <c r="R124" s="136">
        <f>R125</f>
        <v>0</v>
      </c>
      <c r="S124" s="135"/>
      <c r="T124" s="137">
        <f>T125</f>
        <v>0</v>
      </c>
      <c r="AR124" s="131" t="s">
        <v>83</v>
      </c>
      <c r="AT124" s="138" t="s">
        <v>72</v>
      </c>
      <c r="AU124" s="138" t="s">
        <v>81</v>
      </c>
      <c r="AY124" s="131" t="s">
        <v>152</v>
      </c>
      <c r="BK124" s="139">
        <f>BK125</f>
        <v>0</v>
      </c>
    </row>
    <row r="125" spans="1:65" s="2" customFormat="1" ht="14.4" customHeight="1">
      <c r="A125" s="30"/>
      <c r="B125" s="142"/>
      <c r="C125" s="143" t="s">
        <v>81</v>
      </c>
      <c r="D125" s="143" t="s">
        <v>154</v>
      </c>
      <c r="E125" s="144" t="s">
        <v>1198</v>
      </c>
      <c r="F125" s="145" t="s">
        <v>1199</v>
      </c>
      <c r="G125" s="146" t="s">
        <v>297</v>
      </c>
      <c r="H125" s="147">
        <v>1</v>
      </c>
      <c r="I125" s="148"/>
      <c r="J125" s="148">
        <f>ROUND(I125*H125,2)</f>
        <v>0</v>
      </c>
      <c r="K125" s="149"/>
      <c r="L125" s="31"/>
      <c r="M125" s="150" t="s">
        <v>1</v>
      </c>
      <c r="N125" s="151" t="s">
        <v>38</v>
      </c>
      <c r="O125" s="152">
        <v>0</v>
      </c>
      <c r="P125" s="152">
        <f>O125*H125</f>
        <v>0</v>
      </c>
      <c r="Q125" s="152">
        <v>0</v>
      </c>
      <c r="R125" s="152">
        <f>Q125*H125</f>
        <v>0</v>
      </c>
      <c r="S125" s="152">
        <v>0</v>
      </c>
      <c r="T125" s="153">
        <f>S125*H125</f>
        <v>0</v>
      </c>
      <c r="U125" s="30"/>
      <c r="V125" s="30"/>
      <c r="W125" s="30"/>
      <c r="X125" s="30"/>
      <c r="Y125" s="30"/>
      <c r="Z125" s="30"/>
      <c r="AA125" s="30"/>
      <c r="AB125" s="30"/>
      <c r="AC125" s="30"/>
      <c r="AD125" s="30"/>
      <c r="AE125" s="30"/>
      <c r="AR125" s="154" t="s">
        <v>252</v>
      </c>
      <c r="AT125" s="154" t="s">
        <v>154</v>
      </c>
      <c r="AU125" s="154" t="s">
        <v>83</v>
      </c>
      <c r="AY125" s="18" t="s">
        <v>152</v>
      </c>
      <c r="BE125" s="155">
        <f>IF(N125="základní",J125,0)</f>
        <v>0</v>
      </c>
      <c r="BF125" s="155">
        <f>IF(N125="snížená",J125,0)</f>
        <v>0</v>
      </c>
      <c r="BG125" s="155">
        <f>IF(N125="zákl. přenesená",J125,0)</f>
        <v>0</v>
      </c>
      <c r="BH125" s="155">
        <f>IF(N125="sníž. přenesená",J125,0)</f>
        <v>0</v>
      </c>
      <c r="BI125" s="155">
        <f>IF(N125="nulová",J125,0)</f>
        <v>0</v>
      </c>
      <c r="BJ125" s="18" t="s">
        <v>81</v>
      </c>
      <c r="BK125" s="155">
        <f>ROUND(I125*H125,2)</f>
        <v>0</v>
      </c>
      <c r="BL125" s="18" t="s">
        <v>252</v>
      </c>
      <c r="BM125" s="154" t="s">
        <v>1200</v>
      </c>
    </row>
    <row r="126" spans="1:65" s="12" customFormat="1" ht="25.95" customHeight="1">
      <c r="B126" s="130"/>
      <c r="D126" s="131" t="s">
        <v>72</v>
      </c>
      <c r="E126" s="132" t="s">
        <v>360</v>
      </c>
      <c r="F126" s="132" t="s">
        <v>361</v>
      </c>
      <c r="J126" s="133">
        <f>BK126</f>
        <v>0</v>
      </c>
      <c r="L126" s="130"/>
      <c r="M126" s="134"/>
      <c r="N126" s="135"/>
      <c r="O126" s="135"/>
      <c r="P126" s="136">
        <f>P127+P129+P131</f>
        <v>0</v>
      </c>
      <c r="Q126" s="135"/>
      <c r="R126" s="136">
        <f>R127+R129+R131</f>
        <v>0</v>
      </c>
      <c r="S126" s="135"/>
      <c r="T126" s="137">
        <f>T127+T129+T131</f>
        <v>0</v>
      </c>
      <c r="AR126" s="131" t="s">
        <v>175</v>
      </c>
      <c r="AT126" s="138" t="s">
        <v>72</v>
      </c>
      <c r="AU126" s="138" t="s">
        <v>73</v>
      </c>
      <c r="AY126" s="131" t="s">
        <v>152</v>
      </c>
      <c r="BK126" s="139">
        <f>BK127+BK129+BK131</f>
        <v>0</v>
      </c>
    </row>
    <row r="127" spans="1:65" s="12" customFormat="1" ht="22.8" customHeight="1">
      <c r="B127" s="130"/>
      <c r="D127" s="131" t="s">
        <v>72</v>
      </c>
      <c r="E127" s="140" t="s">
        <v>369</v>
      </c>
      <c r="F127" s="140" t="s">
        <v>370</v>
      </c>
      <c r="J127" s="141">
        <f>BK127</f>
        <v>0</v>
      </c>
      <c r="L127" s="130"/>
      <c r="M127" s="134"/>
      <c r="N127" s="135"/>
      <c r="O127" s="135"/>
      <c r="P127" s="136">
        <f>P128</f>
        <v>0</v>
      </c>
      <c r="Q127" s="135"/>
      <c r="R127" s="136">
        <f>R128</f>
        <v>0</v>
      </c>
      <c r="S127" s="135"/>
      <c r="T127" s="137">
        <f>T128</f>
        <v>0</v>
      </c>
      <c r="AR127" s="131" t="s">
        <v>175</v>
      </c>
      <c r="AT127" s="138" t="s">
        <v>72</v>
      </c>
      <c r="AU127" s="138" t="s">
        <v>81</v>
      </c>
      <c r="AY127" s="131" t="s">
        <v>152</v>
      </c>
      <c r="BK127" s="139">
        <f>BK128</f>
        <v>0</v>
      </c>
    </row>
    <row r="128" spans="1:65" s="2" customFormat="1" ht="14.4" customHeight="1">
      <c r="A128" s="30"/>
      <c r="B128" s="142"/>
      <c r="C128" s="143" t="s">
        <v>83</v>
      </c>
      <c r="D128" s="143" t="s">
        <v>154</v>
      </c>
      <c r="E128" s="144" t="s">
        <v>372</v>
      </c>
      <c r="F128" s="145" t="s">
        <v>370</v>
      </c>
      <c r="G128" s="146" t="s">
        <v>373</v>
      </c>
      <c r="H128" s="147"/>
      <c r="I128" s="148"/>
      <c r="J128" s="148">
        <f>ROUND(I128*H128,2)</f>
        <v>0</v>
      </c>
      <c r="K128" s="149"/>
      <c r="L128" s="31"/>
      <c r="M128" s="150" t="s">
        <v>1</v>
      </c>
      <c r="N128" s="151" t="s">
        <v>38</v>
      </c>
      <c r="O128" s="152">
        <v>0</v>
      </c>
      <c r="P128" s="152">
        <f>O128*H128</f>
        <v>0</v>
      </c>
      <c r="Q128" s="152">
        <v>0</v>
      </c>
      <c r="R128" s="152">
        <f>Q128*H128</f>
        <v>0</v>
      </c>
      <c r="S128" s="152">
        <v>0</v>
      </c>
      <c r="T128" s="153">
        <f>S128*H128</f>
        <v>0</v>
      </c>
      <c r="U128" s="30"/>
      <c r="V128" s="30"/>
      <c r="W128" s="30"/>
      <c r="X128" s="30"/>
      <c r="Y128" s="30"/>
      <c r="Z128" s="30"/>
      <c r="AA128" s="30"/>
      <c r="AB128" s="30"/>
      <c r="AC128" s="30"/>
      <c r="AD128" s="30"/>
      <c r="AE128" s="30"/>
      <c r="AR128" s="154" t="s">
        <v>367</v>
      </c>
      <c r="AT128" s="154" t="s">
        <v>154</v>
      </c>
      <c r="AU128" s="154" t="s">
        <v>83</v>
      </c>
      <c r="AY128" s="18" t="s">
        <v>152</v>
      </c>
      <c r="BE128" s="155">
        <f>IF(N128="základní",J128,0)</f>
        <v>0</v>
      </c>
      <c r="BF128" s="155">
        <f>IF(N128="snížená",J128,0)</f>
        <v>0</v>
      </c>
      <c r="BG128" s="155">
        <f>IF(N128="zákl. přenesená",J128,0)</f>
        <v>0</v>
      </c>
      <c r="BH128" s="155">
        <f>IF(N128="sníž. přenesená",J128,0)</f>
        <v>0</v>
      </c>
      <c r="BI128" s="155">
        <f>IF(N128="nulová",J128,0)</f>
        <v>0</v>
      </c>
      <c r="BJ128" s="18" t="s">
        <v>81</v>
      </c>
      <c r="BK128" s="155">
        <f>ROUND(I128*H128,2)</f>
        <v>0</v>
      </c>
      <c r="BL128" s="18" t="s">
        <v>367</v>
      </c>
      <c r="BM128" s="154" t="s">
        <v>1201</v>
      </c>
    </row>
    <row r="129" spans="1:65" s="12" customFormat="1" ht="22.8" customHeight="1">
      <c r="B129" s="130"/>
      <c r="D129" s="131" t="s">
        <v>72</v>
      </c>
      <c r="E129" s="140" t="s">
        <v>375</v>
      </c>
      <c r="F129" s="140" t="s">
        <v>376</v>
      </c>
      <c r="J129" s="141">
        <f>BK129</f>
        <v>0</v>
      </c>
      <c r="L129" s="130"/>
      <c r="M129" s="134"/>
      <c r="N129" s="135"/>
      <c r="O129" s="135"/>
      <c r="P129" s="136">
        <f>P130</f>
        <v>0</v>
      </c>
      <c r="Q129" s="135"/>
      <c r="R129" s="136">
        <f>R130</f>
        <v>0</v>
      </c>
      <c r="S129" s="135"/>
      <c r="T129" s="137">
        <f>T130</f>
        <v>0</v>
      </c>
      <c r="AR129" s="131" t="s">
        <v>175</v>
      </c>
      <c r="AT129" s="138" t="s">
        <v>72</v>
      </c>
      <c r="AU129" s="138" t="s">
        <v>81</v>
      </c>
      <c r="AY129" s="131" t="s">
        <v>152</v>
      </c>
      <c r="BK129" s="139">
        <f>BK130</f>
        <v>0</v>
      </c>
    </row>
    <row r="130" spans="1:65" s="2" customFormat="1" ht="14.4" customHeight="1">
      <c r="A130" s="30"/>
      <c r="B130" s="142"/>
      <c r="C130" s="143" t="s">
        <v>166</v>
      </c>
      <c r="D130" s="143" t="s">
        <v>154</v>
      </c>
      <c r="E130" s="144" t="s">
        <v>378</v>
      </c>
      <c r="F130" s="145" t="s">
        <v>376</v>
      </c>
      <c r="G130" s="146" t="s">
        <v>373</v>
      </c>
      <c r="H130" s="147"/>
      <c r="I130" s="148"/>
      <c r="J130" s="148">
        <f>ROUND(I130*H130,2)</f>
        <v>0</v>
      </c>
      <c r="K130" s="149"/>
      <c r="L130" s="31"/>
      <c r="M130" s="150" t="s">
        <v>1</v>
      </c>
      <c r="N130" s="151" t="s">
        <v>38</v>
      </c>
      <c r="O130" s="152">
        <v>0</v>
      </c>
      <c r="P130" s="152">
        <f>O130*H130</f>
        <v>0</v>
      </c>
      <c r="Q130" s="152">
        <v>0</v>
      </c>
      <c r="R130" s="152">
        <f>Q130*H130</f>
        <v>0</v>
      </c>
      <c r="S130" s="152">
        <v>0</v>
      </c>
      <c r="T130" s="153">
        <f>S130*H130</f>
        <v>0</v>
      </c>
      <c r="U130" s="30"/>
      <c r="V130" s="30"/>
      <c r="W130" s="30"/>
      <c r="X130" s="30"/>
      <c r="Y130" s="30"/>
      <c r="Z130" s="30"/>
      <c r="AA130" s="30"/>
      <c r="AB130" s="30"/>
      <c r="AC130" s="30"/>
      <c r="AD130" s="30"/>
      <c r="AE130" s="30"/>
      <c r="AR130" s="154" t="s">
        <v>367</v>
      </c>
      <c r="AT130" s="154" t="s">
        <v>154</v>
      </c>
      <c r="AU130" s="154" t="s">
        <v>83</v>
      </c>
      <c r="AY130" s="18" t="s">
        <v>152</v>
      </c>
      <c r="BE130" s="155">
        <f>IF(N130="základní",J130,0)</f>
        <v>0</v>
      </c>
      <c r="BF130" s="155">
        <f>IF(N130="snížená",J130,0)</f>
        <v>0</v>
      </c>
      <c r="BG130" s="155">
        <f>IF(N130="zákl. přenesená",J130,0)</f>
        <v>0</v>
      </c>
      <c r="BH130" s="155">
        <f>IF(N130="sníž. přenesená",J130,0)</f>
        <v>0</v>
      </c>
      <c r="BI130" s="155">
        <f>IF(N130="nulová",J130,0)</f>
        <v>0</v>
      </c>
      <c r="BJ130" s="18" t="s">
        <v>81</v>
      </c>
      <c r="BK130" s="155">
        <f>ROUND(I130*H130,2)</f>
        <v>0</v>
      </c>
      <c r="BL130" s="18" t="s">
        <v>367</v>
      </c>
      <c r="BM130" s="154" t="s">
        <v>1202</v>
      </c>
    </row>
    <row r="131" spans="1:65" s="12" customFormat="1" ht="22.8" customHeight="1">
      <c r="B131" s="130"/>
      <c r="D131" s="131" t="s">
        <v>72</v>
      </c>
      <c r="E131" s="140" t="s">
        <v>380</v>
      </c>
      <c r="F131" s="140" t="s">
        <v>381</v>
      </c>
      <c r="J131" s="141">
        <f>BK131</f>
        <v>0</v>
      </c>
      <c r="L131" s="130"/>
      <c r="M131" s="134"/>
      <c r="N131" s="135"/>
      <c r="O131" s="135"/>
      <c r="P131" s="136">
        <f>P132</f>
        <v>0</v>
      </c>
      <c r="Q131" s="135"/>
      <c r="R131" s="136">
        <f>R132</f>
        <v>0</v>
      </c>
      <c r="S131" s="135"/>
      <c r="T131" s="137">
        <f>T132</f>
        <v>0</v>
      </c>
      <c r="AR131" s="131" t="s">
        <v>175</v>
      </c>
      <c r="AT131" s="138" t="s">
        <v>72</v>
      </c>
      <c r="AU131" s="138" t="s">
        <v>81</v>
      </c>
      <c r="AY131" s="131" t="s">
        <v>152</v>
      </c>
      <c r="BK131" s="139">
        <f>BK132</f>
        <v>0</v>
      </c>
    </row>
    <row r="132" spans="1:65" s="2" customFormat="1" ht="14.4" customHeight="1">
      <c r="A132" s="30"/>
      <c r="B132" s="142"/>
      <c r="C132" s="143" t="s">
        <v>158</v>
      </c>
      <c r="D132" s="143" t="s">
        <v>154</v>
      </c>
      <c r="E132" s="144" t="s">
        <v>383</v>
      </c>
      <c r="F132" s="145" t="s">
        <v>384</v>
      </c>
      <c r="G132" s="146" t="s">
        <v>373</v>
      </c>
      <c r="H132" s="147"/>
      <c r="I132" s="148"/>
      <c r="J132" s="148">
        <f>ROUND(I132*H132,2)</f>
        <v>0</v>
      </c>
      <c r="K132" s="149"/>
      <c r="L132" s="31"/>
      <c r="M132" s="184" t="s">
        <v>1</v>
      </c>
      <c r="N132" s="185" t="s">
        <v>38</v>
      </c>
      <c r="O132" s="186">
        <v>0</v>
      </c>
      <c r="P132" s="186">
        <f>O132*H132</f>
        <v>0</v>
      </c>
      <c r="Q132" s="186">
        <v>0</v>
      </c>
      <c r="R132" s="186">
        <f>Q132*H132</f>
        <v>0</v>
      </c>
      <c r="S132" s="186">
        <v>0</v>
      </c>
      <c r="T132" s="187">
        <f>S132*H132</f>
        <v>0</v>
      </c>
      <c r="U132" s="30"/>
      <c r="V132" s="30"/>
      <c r="W132" s="30"/>
      <c r="X132" s="30"/>
      <c r="Y132" s="30"/>
      <c r="Z132" s="30"/>
      <c r="AA132" s="30"/>
      <c r="AB132" s="30"/>
      <c r="AC132" s="30"/>
      <c r="AD132" s="30"/>
      <c r="AE132" s="30"/>
      <c r="AR132" s="154" t="s">
        <v>367</v>
      </c>
      <c r="AT132" s="154" t="s">
        <v>154</v>
      </c>
      <c r="AU132" s="154" t="s">
        <v>83</v>
      </c>
      <c r="AY132" s="18" t="s">
        <v>152</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367</v>
      </c>
      <c r="BM132" s="154" t="s">
        <v>1203</v>
      </c>
    </row>
    <row r="133" spans="1:65" s="2" customFormat="1" ht="6.9" customHeight="1">
      <c r="A133" s="30"/>
      <c r="B133" s="45"/>
      <c r="C133" s="46"/>
      <c r="D133" s="46"/>
      <c r="E133" s="46"/>
      <c r="F133" s="46"/>
      <c r="G133" s="46"/>
      <c r="H133" s="46"/>
      <c r="I133" s="46"/>
      <c r="J133" s="46"/>
      <c r="K133" s="46"/>
      <c r="L133" s="31"/>
      <c r="M133" s="30"/>
      <c r="O133" s="30"/>
      <c r="P133" s="30"/>
      <c r="Q133" s="30"/>
      <c r="R133" s="30"/>
      <c r="S133" s="30"/>
      <c r="T133" s="30"/>
      <c r="U133" s="30"/>
      <c r="V133" s="30"/>
      <c r="W133" s="30"/>
      <c r="X133" s="30"/>
      <c r="Y133" s="30"/>
      <c r="Z133" s="30"/>
      <c r="AA133" s="30"/>
      <c r="AB133" s="30"/>
      <c r="AC133" s="30"/>
      <c r="AD133" s="30"/>
      <c r="AE133" s="30"/>
    </row>
  </sheetData>
  <autoFilter ref="C121:K13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dimension ref="A1:O5011"/>
  <sheetViews>
    <sheetView workbookViewId="0">
      <selection activeCell="A79" sqref="A79:K90"/>
    </sheetView>
  </sheetViews>
  <sheetFormatPr defaultColWidth="11.7109375" defaultRowHeight="12" outlineLevelRow="1"/>
  <cols>
    <col min="1" max="1" width="4.42578125" style="372" customWidth="1"/>
    <col min="2" max="2" width="16" style="377" bestFit="1" customWidth="1"/>
    <col min="3" max="3" width="49.28515625" style="377" customWidth="1"/>
    <col min="4" max="4" width="6.28515625" style="372" customWidth="1"/>
    <col min="5" max="5" width="13.5703125" style="372" customWidth="1"/>
    <col min="6" max="6" width="12.7109375" style="372" customWidth="1"/>
    <col min="7" max="7" width="16.28515625" style="372" customWidth="1"/>
    <col min="8" max="10" width="11.7109375" style="372"/>
    <col min="11" max="11" width="11.7109375" style="372" customWidth="1"/>
    <col min="12" max="13" width="11.7109375" style="372" hidden="1" customWidth="1"/>
    <col min="14" max="14" width="13.28515625" style="372" bestFit="1" customWidth="1"/>
    <col min="15" max="16384" width="11.7109375" style="372"/>
  </cols>
  <sheetData>
    <row r="1" spans="1:14" ht="15.6">
      <c r="A1" s="575" t="s">
        <v>1474</v>
      </c>
      <c r="B1" s="575"/>
      <c r="C1" s="575"/>
      <c r="D1" s="575"/>
      <c r="E1" s="575"/>
      <c r="F1" s="575"/>
      <c r="G1" s="575"/>
      <c r="H1" s="371"/>
      <c r="I1" s="371"/>
    </row>
    <row r="2" spans="1:14">
      <c r="A2" s="373" t="s">
        <v>1475</v>
      </c>
      <c r="B2" s="374" t="str">
        <f>[1]Stavba!CisloStavby</f>
        <v>0001</v>
      </c>
      <c r="C2" s="576" t="str">
        <f>[1]Stavba!NazevStavby</f>
        <v>Areál Louny</v>
      </c>
      <c r="D2" s="576"/>
      <c r="E2" s="576"/>
      <c r="F2" s="576"/>
      <c r="G2" s="576"/>
      <c r="H2" s="576"/>
      <c r="I2" s="576"/>
      <c r="J2" s="576"/>
      <c r="K2" s="576"/>
    </row>
    <row r="3" spans="1:14">
      <c r="A3" s="373" t="s">
        <v>1476</v>
      </c>
      <c r="B3" s="374" t="str">
        <f>cisloobjektu</f>
        <v>20.022</v>
      </c>
      <c r="C3" s="577" t="str">
        <f>[1]Stavba!E3</f>
        <v>Sport areál</v>
      </c>
      <c r="D3" s="577"/>
      <c r="E3" s="577"/>
      <c r="F3" s="577"/>
      <c r="G3" s="577"/>
      <c r="H3" s="577"/>
      <c r="I3" s="577"/>
      <c r="J3" s="577"/>
      <c r="K3" s="577"/>
    </row>
    <row r="4" spans="1:14">
      <c r="A4" s="375" t="s">
        <v>1477</v>
      </c>
      <c r="B4" s="376" t="str">
        <f>CisloStavebnihoRozpoctu</f>
        <v>01</v>
      </c>
      <c r="C4" s="578" t="str">
        <f>NazevStavebnihoRozpoctu</f>
        <v>projektový rozpočet</v>
      </c>
      <c r="D4" s="579"/>
      <c r="E4" s="579"/>
      <c r="F4" s="579"/>
      <c r="G4" s="579"/>
      <c r="H4" s="579"/>
      <c r="I4" s="579"/>
      <c r="J4" s="579"/>
      <c r="K4" s="580"/>
    </row>
    <row r="5" spans="1:14">
      <c r="D5" s="378"/>
      <c r="H5" s="371"/>
      <c r="I5" s="371"/>
    </row>
    <row r="6" spans="1:14" ht="24">
      <c r="A6" s="379" t="s">
        <v>1478</v>
      </c>
      <c r="B6" s="380" t="s">
        <v>1479</v>
      </c>
      <c r="C6" s="380" t="s">
        <v>1480</v>
      </c>
      <c r="D6" s="381" t="s">
        <v>139</v>
      </c>
      <c r="E6" s="379" t="s">
        <v>1481</v>
      </c>
      <c r="F6" s="379" t="s">
        <v>1482</v>
      </c>
      <c r="G6" s="382" t="s">
        <v>1383</v>
      </c>
      <c r="H6" s="383" t="s">
        <v>1483</v>
      </c>
      <c r="I6" s="383" t="s">
        <v>1484</v>
      </c>
      <c r="J6" s="384" t="s">
        <v>1485</v>
      </c>
      <c r="K6" s="384" t="s">
        <v>1486</v>
      </c>
      <c r="L6" s="384" t="s">
        <v>37</v>
      </c>
      <c r="M6" s="384" t="s">
        <v>1487</v>
      </c>
    </row>
    <row r="7" spans="1:14">
      <c r="A7" s="385"/>
      <c r="B7" s="386"/>
      <c r="C7" s="386"/>
      <c r="D7" s="387"/>
      <c r="E7" s="388"/>
      <c r="F7" s="389"/>
      <c r="G7" s="389"/>
      <c r="H7" s="390"/>
      <c r="I7" s="390"/>
      <c r="J7" s="389"/>
      <c r="K7" s="389"/>
      <c r="L7" s="389"/>
      <c r="M7" s="389"/>
    </row>
    <row r="8" spans="1:14" s="400" customFormat="1">
      <c r="A8" s="391" t="s">
        <v>1488</v>
      </c>
      <c r="B8" s="392" t="s">
        <v>1489</v>
      </c>
      <c r="C8" s="393" t="s">
        <v>1490</v>
      </c>
      <c r="D8" s="394"/>
      <c r="E8" s="395"/>
      <c r="F8" s="396"/>
      <c r="G8" s="396">
        <f>SUM(G9:G38)</f>
        <v>0</v>
      </c>
      <c r="H8" s="396"/>
      <c r="I8" s="396">
        <f>SUM(I9:I38)</f>
        <v>0</v>
      </c>
      <c r="J8" s="396"/>
      <c r="K8" s="397">
        <f>SUM(K9:K38)</f>
        <v>0</v>
      </c>
      <c r="L8" s="398"/>
      <c r="M8" s="398">
        <f>SUM(M9:M38)</f>
        <v>0</v>
      </c>
      <c r="N8" s="399"/>
    </row>
    <row r="9" spans="1:14" s="400" customFormat="1" ht="24">
      <c r="A9" s="401">
        <v>1</v>
      </c>
      <c r="B9" s="402"/>
      <c r="C9" s="403" t="s">
        <v>1491</v>
      </c>
      <c r="D9" s="404" t="s">
        <v>173</v>
      </c>
      <c r="E9" s="405">
        <v>150</v>
      </c>
      <c r="F9" s="406">
        <f t="shared" ref="F9:F30" si="0">H9+J9</f>
        <v>0</v>
      </c>
      <c r="G9" s="406">
        <f t="shared" ref="G9:G35" si="1">E9*F9</f>
        <v>0</v>
      </c>
      <c r="H9" s="407"/>
      <c r="I9" s="406">
        <f t="shared" ref="I9:I38" si="2">ROUND(E9*H9,2)</f>
        <v>0</v>
      </c>
      <c r="J9" s="407"/>
      <c r="K9" s="408">
        <f t="shared" ref="K9:K30" si="3">ROUND(E9*J9,2)</f>
        <v>0</v>
      </c>
      <c r="L9" s="409">
        <v>21</v>
      </c>
      <c r="M9" s="409">
        <f>G9*(1+L9/100)</f>
        <v>0</v>
      </c>
      <c r="N9" s="399"/>
    </row>
    <row r="10" spans="1:14" s="400" customFormat="1" ht="24">
      <c r="A10" s="401">
        <v>2</v>
      </c>
      <c r="B10" s="402"/>
      <c r="C10" s="403" t="s">
        <v>1492</v>
      </c>
      <c r="D10" s="404" t="s">
        <v>173</v>
      </c>
      <c r="E10" s="405">
        <v>70</v>
      </c>
      <c r="F10" s="406">
        <f t="shared" si="0"/>
        <v>0</v>
      </c>
      <c r="G10" s="406">
        <f t="shared" si="1"/>
        <v>0</v>
      </c>
      <c r="H10" s="407"/>
      <c r="I10" s="406">
        <f t="shared" si="2"/>
        <v>0</v>
      </c>
      <c r="J10" s="407"/>
      <c r="K10" s="408">
        <f t="shared" si="3"/>
        <v>0</v>
      </c>
      <c r="L10" s="409">
        <v>21</v>
      </c>
      <c r="M10" s="409">
        <f t="shared" ref="M10:M31" si="4">G10*(1+L10/100)</f>
        <v>0</v>
      </c>
      <c r="N10" s="399"/>
    </row>
    <row r="11" spans="1:14" s="400" customFormat="1" ht="24">
      <c r="A11" s="401">
        <v>3</v>
      </c>
      <c r="B11" s="402"/>
      <c r="C11" s="403" t="s">
        <v>1493</v>
      </c>
      <c r="D11" s="404" t="s">
        <v>173</v>
      </c>
      <c r="E11" s="405">
        <v>220</v>
      </c>
      <c r="F11" s="406">
        <f t="shared" si="0"/>
        <v>0</v>
      </c>
      <c r="G11" s="406">
        <f t="shared" si="1"/>
        <v>0</v>
      </c>
      <c r="H11" s="407"/>
      <c r="I11" s="406">
        <f t="shared" si="2"/>
        <v>0</v>
      </c>
      <c r="J11" s="407"/>
      <c r="K11" s="408">
        <f t="shared" si="3"/>
        <v>0</v>
      </c>
      <c r="L11" s="409">
        <v>21</v>
      </c>
      <c r="M11" s="409">
        <f t="shared" si="4"/>
        <v>0</v>
      </c>
      <c r="N11" s="399"/>
    </row>
    <row r="12" spans="1:14" s="400" customFormat="1" ht="24">
      <c r="A12" s="401">
        <v>4</v>
      </c>
      <c r="B12" s="402"/>
      <c r="C12" s="403" t="s">
        <v>1494</v>
      </c>
      <c r="D12" s="404" t="s">
        <v>173</v>
      </c>
      <c r="E12" s="405">
        <v>10</v>
      </c>
      <c r="F12" s="406">
        <f t="shared" si="0"/>
        <v>0</v>
      </c>
      <c r="G12" s="406">
        <f t="shared" si="1"/>
        <v>0</v>
      </c>
      <c r="H12" s="407"/>
      <c r="I12" s="406">
        <f t="shared" si="2"/>
        <v>0</v>
      </c>
      <c r="J12" s="407"/>
      <c r="K12" s="408">
        <f t="shared" si="3"/>
        <v>0</v>
      </c>
      <c r="L12" s="409">
        <v>21</v>
      </c>
      <c r="M12" s="409">
        <f t="shared" si="4"/>
        <v>0</v>
      </c>
      <c r="N12" s="399"/>
    </row>
    <row r="13" spans="1:14" s="400" customFormat="1" ht="24">
      <c r="A13" s="401">
        <v>5</v>
      </c>
      <c r="B13" s="402" t="s">
        <v>1495</v>
      </c>
      <c r="C13" s="403" t="s">
        <v>1496</v>
      </c>
      <c r="D13" s="404" t="s">
        <v>173</v>
      </c>
      <c r="E13" s="405">
        <v>160</v>
      </c>
      <c r="F13" s="406">
        <f t="shared" si="0"/>
        <v>0</v>
      </c>
      <c r="G13" s="406">
        <f t="shared" si="1"/>
        <v>0</v>
      </c>
      <c r="H13" s="407"/>
      <c r="I13" s="406">
        <f t="shared" si="2"/>
        <v>0</v>
      </c>
      <c r="J13" s="407"/>
      <c r="K13" s="408">
        <f t="shared" si="3"/>
        <v>0</v>
      </c>
      <c r="L13" s="409">
        <v>22</v>
      </c>
      <c r="M13" s="409">
        <f t="shared" si="4"/>
        <v>0</v>
      </c>
      <c r="N13" s="399"/>
    </row>
    <row r="14" spans="1:14" s="400" customFormat="1" ht="24">
      <c r="A14" s="401">
        <v>6</v>
      </c>
      <c r="B14" s="402" t="s">
        <v>1497</v>
      </c>
      <c r="C14" s="403" t="s">
        <v>1498</v>
      </c>
      <c r="D14" s="404" t="s">
        <v>173</v>
      </c>
      <c r="E14" s="405">
        <v>330</v>
      </c>
      <c r="F14" s="406">
        <f t="shared" si="0"/>
        <v>0</v>
      </c>
      <c r="G14" s="406">
        <f t="shared" si="1"/>
        <v>0</v>
      </c>
      <c r="H14" s="407"/>
      <c r="I14" s="406">
        <f t="shared" si="2"/>
        <v>0</v>
      </c>
      <c r="J14" s="407"/>
      <c r="K14" s="408">
        <f t="shared" si="3"/>
        <v>0</v>
      </c>
      <c r="L14" s="409">
        <v>21</v>
      </c>
      <c r="M14" s="409">
        <f t="shared" si="4"/>
        <v>0</v>
      </c>
      <c r="N14" s="399"/>
    </row>
    <row r="15" spans="1:14" s="400" customFormat="1" ht="24">
      <c r="A15" s="401">
        <v>7</v>
      </c>
      <c r="B15" s="402" t="s">
        <v>1499</v>
      </c>
      <c r="C15" s="403" t="s">
        <v>1500</v>
      </c>
      <c r="D15" s="404" t="s">
        <v>173</v>
      </c>
      <c r="E15" s="405">
        <v>65</v>
      </c>
      <c r="F15" s="406">
        <f t="shared" si="0"/>
        <v>0</v>
      </c>
      <c r="G15" s="406">
        <f t="shared" si="1"/>
        <v>0</v>
      </c>
      <c r="H15" s="407"/>
      <c r="I15" s="406">
        <f t="shared" si="2"/>
        <v>0</v>
      </c>
      <c r="J15" s="407"/>
      <c r="K15" s="408">
        <f t="shared" si="3"/>
        <v>0</v>
      </c>
      <c r="L15" s="409">
        <v>21</v>
      </c>
      <c r="M15" s="409">
        <f t="shared" si="4"/>
        <v>0</v>
      </c>
      <c r="N15" s="399"/>
    </row>
    <row r="16" spans="1:14" s="400" customFormat="1">
      <c r="A16" s="401">
        <v>8</v>
      </c>
      <c r="B16" s="402"/>
      <c r="C16" s="403" t="s">
        <v>1501</v>
      </c>
      <c r="D16" s="404" t="s">
        <v>173</v>
      </c>
      <c r="E16" s="405">
        <v>70</v>
      </c>
      <c r="F16" s="406">
        <f t="shared" si="0"/>
        <v>0</v>
      </c>
      <c r="G16" s="406">
        <f t="shared" si="1"/>
        <v>0</v>
      </c>
      <c r="H16" s="407"/>
      <c r="I16" s="406">
        <f t="shared" si="2"/>
        <v>0</v>
      </c>
      <c r="J16" s="407"/>
      <c r="K16" s="408">
        <f t="shared" si="3"/>
        <v>0</v>
      </c>
      <c r="L16" s="409">
        <v>21</v>
      </c>
      <c r="M16" s="409">
        <f t="shared" si="4"/>
        <v>0</v>
      </c>
      <c r="N16" s="399"/>
    </row>
    <row r="17" spans="1:14" s="400" customFormat="1" ht="24">
      <c r="A17" s="401">
        <v>9</v>
      </c>
      <c r="B17" s="402" t="s">
        <v>1502</v>
      </c>
      <c r="C17" s="403" t="s">
        <v>1503</v>
      </c>
      <c r="D17" s="404" t="s">
        <v>173</v>
      </c>
      <c r="E17" s="405">
        <v>660</v>
      </c>
      <c r="F17" s="406">
        <f t="shared" si="0"/>
        <v>0</v>
      </c>
      <c r="G17" s="406">
        <f t="shared" si="1"/>
        <v>0</v>
      </c>
      <c r="H17" s="407"/>
      <c r="I17" s="406">
        <f t="shared" si="2"/>
        <v>0</v>
      </c>
      <c r="J17" s="407"/>
      <c r="K17" s="408">
        <f t="shared" si="3"/>
        <v>0</v>
      </c>
      <c r="L17" s="409">
        <v>21</v>
      </c>
      <c r="M17" s="409">
        <f t="shared" si="4"/>
        <v>0</v>
      </c>
      <c r="N17" s="399"/>
    </row>
    <row r="18" spans="1:14" s="400" customFormat="1">
      <c r="A18" s="401">
        <v>10</v>
      </c>
      <c r="B18" s="402" t="s">
        <v>1504</v>
      </c>
      <c r="C18" s="403" t="s">
        <v>1505</v>
      </c>
      <c r="D18" s="404" t="s">
        <v>289</v>
      </c>
      <c r="E18" s="405">
        <v>198</v>
      </c>
      <c r="F18" s="406">
        <f>H18+J18</f>
        <v>0</v>
      </c>
      <c r="G18" s="406">
        <f t="shared" si="1"/>
        <v>0</v>
      </c>
      <c r="H18" s="407"/>
      <c r="I18" s="406">
        <f t="shared" si="2"/>
        <v>0</v>
      </c>
      <c r="J18" s="407"/>
      <c r="K18" s="408">
        <f>ROUND(E18*J18,2)</f>
        <v>0</v>
      </c>
      <c r="L18" s="409">
        <v>21</v>
      </c>
      <c r="M18" s="409">
        <f>G18*(1+L18/100)</f>
        <v>0</v>
      </c>
      <c r="N18" s="399"/>
    </row>
    <row r="19" spans="1:14" s="400" customFormat="1">
      <c r="A19" s="401">
        <v>11</v>
      </c>
      <c r="B19" s="402" t="s">
        <v>1506</v>
      </c>
      <c r="C19" s="403" t="s">
        <v>1507</v>
      </c>
      <c r="D19" s="404" t="s">
        <v>289</v>
      </c>
      <c r="E19" s="405">
        <v>80</v>
      </c>
      <c r="F19" s="406">
        <f t="shared" ref="F19:F22" si="5">H19+J19</f>
        <v>0</v>
      </c>
      <c r="G19" s="406">
        <f t="shared" si="1"/>
        <v>0</v>
      </c>
      <c r="H19" s="407"/>
      <c r="I19" s="406">
        <f t="shared" si="2"/>
        <v>0</v>
      </c>
      <c r="J19" s="407"/>
      <c r="K19" s="408">
        <f t="shared" ref="K19:K22" si="6">ROUND(E19*J19,2)</f>
        <v>0</v>
      </c>
      <c r="L19" s="409">
        <v>21</v>
      </c>
      <c r="M19" s="409">
        <f t="shared" ref="M19:M22" si="7">G19*(1+L19/100)</f>
        <v>0</v>
      </c>
      <c r="N19" s="399"/>
    </row>
    <row r="20" spans="1:14" s="400" customFormat="1">
      <c r="A20" s="401">
        <v>12</v>
      </c>
      <c r="B20" s="402"/>
      <c r="C20" s="403" t="s">
        <v>1508</v>
      </c>
      <c r="D20" s="404" t="s">
        <v>289</v>
      </c>
      <c r="E20" s="405">
        <v>18</v>
      </c>
      <c r="F20" s="406">
        <f t="shared" si="5"/>
        <v>0</v>
      </c>
      <c r="G20" s="406">
        <f t="shared" si="1"/>
        <v>0</v>
      </c>
      <c r="H20" s="407"/>
      <c r="I20" s="406">
        <f t="shared" si="2"/>
        <v>0</v>
      </c>
      <c r="J20" s="407"/>
      <c r="K20" s="408">
        <f t="shared" si="6"/>
        <v>0</v>
      </c>
      <c r="L20" s="409">
        <v>21</v>
      </c>
      <c r="M20" s="409">
        <f t="shared" si="7"/>
        <v>0</v>
      </c>
      <c r="N20" s="399"/>
    </row>
    <row r="21" spans="1:14" s="400" customFormat="1">
      <c r="A21" s="401">
        <v>13</v>
      </c>
      <c r="B21" s="402"/>
      <c r="C21" s="403" t="s">
        <v>1509</v>
      </c>
      <c r="D21" s="404" t="s">
        <v>297</v>
      </c>
      <c r="E21" s="405">
        <v>1</v>
      </c>
      <c r="F21" s="406">
        <f t="shared" si="5"/>
        <v>0</v>
      </c>
      <c r="G21" s="406">
        <f t="shared" si="1"/>
        <v>0</v>
      </c>
      <c r="H21" s="407"/>
      <c r="I21" s="406">
        <f t="shared" si="2"/>
        <v>0</v>
      </c>
      <c r="J21" s="407"/>
      <c r="K21" s="408">
        <f t="shared" si="6"/>
        <v>0</v>
      </c>
      <c r="L21" s="409">
        <v>21</v>
      </c>
      <c r="M21" s="409">
        <f t="shared" si="7"/>
        <v>0</v>
      </c>
      <c r="N21" s="399"/>
    </row>
    <row r="22" spans="1:14" s="400" customFormat="1" ht="24">
      <c r="A22" s="401">
        <v>14</v>
      </c>
      <c r="B22" s="402"/>
      <c r="C22" s="403" t="s">
        <v>1510</v>
      </c>
      <c r="D22" s="404" t="s">
        <v>297</v>
      </c>
      <c r="E22" s="405">
        <v>1</v>
      </c>
      <c r="F22" s="406">
        <f t="shared" si="5"/>
        <v>0</v>
      </c>
      <c r="G22" s="406">
        <f t="shared" si="1"/>
        <v>0</v>
      </c>
      <c r="H22" s="407"/>
      <c r="I22" s="406">
        <f t="shared" si="2"/>
        <v>0</v>
      </c>
      <c r="J22" s="407"/>
      <c r="K22" s="408">
        <f t="shared" si="6"/>
        <v>0</v>
      </c>
      <c r="L22" s="409">
        <v>21</v>
      </c>
      <c r="M22" s="409">
        <f t="shared" si="7"/>
        <v>0</v>
      </c>
      <c r="N22" s="399"/>
    </row>
    <row r="23" spans="1:14" s="400" customFormat="1" ht="36">
      <c r="A23" s="401">
        <v>15</v>
      </c>
      <c r="B23" s="402"/>
      <c r="C23" s="410" t="s">
        <v>1511</v>
      </c>
      <c r="D23" s="404" t="s">
        <v>289</v>
      </c>
      <c r="E23" s="405">
        <v>33</v>
      </c>
      <c r="F23" s="406">
        <f t="shared" si="0"/>
        <v>0</v>
      </c>
      <c r="G23" s="406">
        <f t="shared" si="1"/>
        <v>0</v>
      </c>
      <c r="H23" s="407"/>
      <c r="I23" s="406">
        <f t="shared" si="2"/>
        <v>0</v>
      </c>
      <c r="J23" s="407"/>
      <c r="K23" s="408">
        <f t="shared" si="3"/>
        <v>0</v>
      </c>
      <c r="L23" s="409">
        <v>21</v>
      </c>
      <c r="M23" s="409">
        <f t="shared" si="4"/>
        <v>0</v>
      </c>
      <c r="N23" s="399"/>
    </row>
    <row r="24" spans="1:14" s="400" customFormat="1">
      <c r="A24" s="401">
        <v>16</v>
      </c>
      <c r="B24" s="402"/>
      <c r="C24" s="410" t="s">
        <v>1512</v>
      </c>
      <c r="D24" s="404" t="s">
        <v>289</v>
      </c>
      <c r="E24" s="405">
        <v>10</v>
      </c>
      <c r="F24" s="406">
        <f t="shared" si="0"/>
        <v>0</v>
      </c>
      <c r="G24" s="406">
        <f t="shared" si="1"/>
        <v>0</v>
      </c>
      <c r="H24" s="407"/>
      <c r="I24" s="406">
        <f t="shared" si="2"/>
        <v>0</v>
      </c>
      <c r="J24" s="407"/>
      <c r="K24" s="408">
        <f t="shared" si="3"/>
        <v>0</v>
      </c>
      <c r="L24" s="409">
        <v>21</v>
      </c>
      <c r="M24" s="409">
        <f t="shared" si="4"/>
        <v>0</v>
      </c>
      <c r="N24" s="399"/>
    </row>
    <row r="25" spans="1:14" s="400" customFormat="1">
      <c r="A25" s="401">
        <v>17</v>
      </c>
      <c r="B25" s="402"/>
      <c r="C25" s="410" t="s">
        <v>1513</v>
      </c>
      <c r="D25" s="404" t="s">
        <v>297</v>
      </c>
      <c r="E25" s="405">
        <v>8</v>
      </c>
      <c r="F25" s="406">
        <f t="shared" si="0"/>
        <v>0</v>
      </c>
      <c r="G25" s="406">
        <f t="shared" si="1"/>
        <v>0</v>
      </c>
      <c r="H25" s="407"/>
      <c r="I25" s="406">
        <f t="shared" si="2"/>
        <v>0</v>
      </c>
      <c r="J25" s="407"/>
      <c r="K25" s="408">
        <f t="shared" si="3"/>
        <v>0</v>
      </c>
      <c r="L25" s="409">
        <v>21</v>
      </c>
      <c r="M25" s="409">
        <f t="shared" si="4"/>
        <v>0</v>
      </c>
      <c r="N25" s="399"/>
    </row>
    <row r="26" spans="1:14" s="400" customFormat="1">
      <c r="A26" s="401">
        <v>18</v>
      </c>
      <c r="B26" s="402"/>
      <c r="C26" s="410" t="s">
        <v>1514</v>
      </c>
      <c r="D26" s="404" t="s">
        <v>297</v>
      </c>
      <c r="E26" s="405">
        <v>1</v>
      </c>
      <c r="F26" s="406">
        <f t="shared" si="0"/>
        <v>0</v>
      </c>
      <c r="G26" s="406">
        <f t="shared" si="1"/>
        <v>0</v>
      </c>
      <c r="H26" s="407"/>
      <c r="I26" s="406">
        <f t="shared" si="2"/>
        <v>0</v>
      </c>
      <c r="J26" s="407"/>
      <c r="K26" s="408">
        <f t="shared" si="3"/>
        <v>0</v>
      </c>
      <c r="L26" s="409">
        <v>21</v>
      </c>
      <c r="M26" s="409">
        <f t="shared" si="4"/>
        <v>0</v>
      </c>
      <c r="N26" s="399"/>
    </row>
    <row r="27" spans="1:14" s="400" customFormat="1">
      <c r="A27" s="401">
        <v>19</v>
      </c>
      <c r="B27" s="402"/>
      <c r="C27" s="410" t="s">
        <v>1515</v>
      </c>
      <c r="D27" s="404" t="s">
        <v>297</v>
      </c>
      <c r="E27" s="405">
        <v>1</v>
      </c>
      <c r="F27" s="406">
        <f t="shared" si="0"/>
        <v>0</v>
      </c>
      <c r="G27" s="406">
        <f t="shared" si="1"/>
        <v>0</v>
      </c>
      <c r="H27" s="407"/>
      <c r="I27" s="406">
        <f t="shared" si="2"/>
        <v>0</v>
      </c>
      <c r="J27" s="407"/>
      <c r="K27" s="408">
        <f t="shared" si="3"/>
        <v>0</v>
      </c>
      <c r="L27" s="409">
        <v>21</v>
      </c>
      <c r="M27" s="409">
        <f t="shared" si="4"/>
        <v>0</v>
      </c>
      <c r="N27" s="399"/>
    </row>
    <row r="28" spans="1:14" s="400" customFormat="1">
      <c r="A28" s="401">
        <v>20</v>
      </c>
      <c r="B28" s="402"/>
      <c r="C28" s="403" t="s">
        <v>1516</v>
      </c>
      <c r="D28" s="404" t="s">
        <v>289</v>
      </c>
      <c r="E28" s="405">
        <v>1</v>
      </c>
      <c r="F28" s="406">
        <f t="shared" si="0"/>
        <v>0</v>
      </c>
      <c r="G28" s="406">
        <f t="shared" si="1"/>
        <v>0</v>
      </c>
      <c r="H28" s="407"/>
      <c r="I28" s="406">
        <f t="shared" si="2"/>
        <v>0</v>
      </c>
      <c r="J28" s="407"/>
      <c r="K28" s="408">
        <f t="shared" si="3"/>
        <v>0</v>
      </c>
      <c r="L28" s="409">
        <v>21</v>
      </c>
      <c r="M28" s="409">
        <f t="shared" si="4"/>
        <v>0</v>
      </c>
      <c r="N28" s="399"/>
    </row>
    <row r="29" spans="1:14" s="400" customFormat="1">
      <c r="A29" s="401">
        <v>21</v>
      </c>
      <c r="B29" s="402"/>
      <c r="C29" s="403" t="s">
        <v>1517</v>
      </c>
      <c r="D29" s="404" t="s">
        <v>297</v>
      </c>
      <c r="E29" s="405">
        <v>1</v>
      </c>
      <c r="F29" s="406">
        <f t="shared" si="0"/>
        <v>0</v>
      </c>
      <c r="G29" s="406">
        <f t="shared" si="1"/>
        <v>0</v>
      </c>
      <c r="H29" s="407"/>
      <c r="I29" s="406">
        <f t="shared" si="2"/>
        <v>0</v>
      </c>
      <c r="J29" s="407"/>
      <c r="K29" s="408">
        <f t="shared" si="3"/>
        <v>0</v>
      </c>
      <c r="L29" s="409">
        <v>21</v>
      </c>
      <c r="M29" s="409">
        <f t="shared" si="4"/>
        <v>0</v>
      </c>
      <c r="N29" s="399"/>
    </row>
    <row r="30" spans="1:14" s="400" customFormat="1">
      <c r="A30" s="401">
        <v>22</v>
      </c>
      <c r="B30" s="402"/>
      <c r="C30" s="403" t="s">
        <v>1518</v>
      </c>
      <c r="D30" s="404" t="s">
        <v>289</v>
      </c>
      <c r="E30" s="405">
        <v>1</v>
      </c>
      <c r="F30" s="406">
        <f t="shared" si="0"/>
        <v>0</v>
      </c>
      <c r="G30" s="406">
        <f t="shared" si="1"/>
        <v>0</v>
      </c>
      <c r="H30" s="407"/>
      <c r="I30" s="406">
        <f t="shared" si="2"/>
        <v>0</v>
      </c>
      <c r="J30" s="407"/>
      <c r="K30" s="408">
        <f t="shared" si="3"/>
        <v>0</v>
      </c>
      <c r="L30" s="409">
        <v>21</v>
      </c>
      <c r="M30" s="409">
        <f t="shared" si="4"/>
        <v>0</v>
      </c>
      <c r="N30" s="399"/>
    </row>
    <row r="31" spans="1:14" s="400" customFormat="1">
      <c r="A31" s="401">
        <v>23</v>
      </c>
      <c r="B31" s="402" t="s">
        <v>1519</v>
      </c>
      <c r="C31" s="403" t="s">
        <v>1520</v>
      </c>
      <c r="D31" s="404" t="s">
        <v>173</v>
      </c>
      <c r="E31" s="405">
        <v>250</v>
      </c>
      <c r="F31" s="406">
        <f>H31+J31</f>
        <v>0</v>
      </c>
      <c r="G31" s="406">
        <f t="shared" si="1"/>
        <v>0</v>
      </c>
      <c r="H31" s="407"/>
      <c r="I31" s="406">
        <f t="shared" si="2"/>
        <v>0</v>
      </c>
      <c r="J31" s="407"/>
      <c r="K31" s="408">
        <f>ROUND(E31*J31,2)</f>
        <v>0</v>
      </c>
      <c r="L31" s="409">
        <v>21</v>
      </c>
      <c r="M31" s="409">
        <f t="shared" si="4"/>
        <v>0</v>
      </c>
      <c r="N31" s="399"/>
    </row>
    <row r="32" spans="1:14" s="400" customFormat="1">
      <c r="A32" s="401">
        <v>24</v>
      </c>
      <c r="B32" s="402"/>
      <c r="C32" s="403" t="s">
        <v>1521</v>
      </c>
      <c r="D32" s="404" t="s">
        <v>1335</v>
      </c>
      <c r="E32" s="405">
        <v>155</v>
      </c>
      <c r="F32" s="406">
        <f>H32+J32</f>
        <v>0</v>
      </c>
      <c r="G32" s="406">
        <f t="shared" si="1"/>
        <v>0</v>
      </c>
      <c r="H32" s="407"/>
      <c r="I32" s="406">
        <f t="shared" si="2"/>
        <v>0</v>
      </c>
      <c r="J32" s="407"/>
      <c r="K32" s="408">
        <f>ROUND(E32*J32,2)</f>
        <v>0</v>
      </c>
      <c r="L32" s="409">
        <v>21</v>
      </c>
      <c r="M32" s="409">
        <f>G32*(1+L32/100)</f>
        <v>0</v>
      </c>
      <c r="N32" s="399"/>
    </row>
    <row r="33" spans="1:14" s="400" customFormat="1">
      <c r="A33" s="401">
        <v>25</v>
      </c>
      <c r="B33" s="402" t="s">
        <v>1522</v>
      </c>
      <c r="C33" s="403" t="s">
        <v>1523</v>
      </c>
      <c r="D33" s="404" t="s">
        <v>289</v>
      </c>
      <c r="E33" s="405">
        <v>9</v>
      </c>
      <c r="F33" s="406">
        <f t="shared" ref="F33:F38" si="8">H33+J33</f>
        <v>0</v>
      </c>
      <c r="G33" s="406">
        <f t="shared" si="1"/>
        <v>0</v>
      </c>
      <c r="H33" s="407"/>
      <c r="I33" s="406">
        <f t="shared" si="2"/>
        <v>0</v>
      </c>
      <c r="J33" s="407"/>
      <c r="K33" s="408">
        <f t="shared" ref="K33:K38" si="9">ROUND(E33*J33,2)</f>
        <v>0</v>
      </c>
      <c r="L33" s="409">
        <v>21</v>
      </c>
      <c r="M33" s="409">
        <f t="shared" ref="M33:M38" si="10">G33*(1+L33/100)</f>
        <v>0</v>
      </c>
      <c r="N33" s="399"/>
    </row>
    <row r="34" spans="1:14" s="400" customFormat="1">
      <c r="A34" s="401">
        <v>26</v>
      </c>
      <c r="B34" s="402" t="s">
        <v>1524</v>
      </c>
      <c r="C34" s="403" t="s">
        <v>1525</v>
      </c>
      <c r="D34" s="404" t="s">
        <v>289</v>
      </c>
      <c r="E34" s="405">
        <v>30</v>
      </c>
      <c r="F34" s="406">
        <f t="shared" si="8"/>
        <v>0</v>
      </c>
      <c r="G34" s="406">
        <f t="shared" si="1"/>
        <v>0</v>
      </c>
      <c r="H34" s="407"/>
      <c r="I34" s="406">
        <f t="shared" si="2"/>
        <v>0</v>
      </c>
      <c r="J34" s="407"/>
      <c r="K34" s="408">
        <f t="shared" si="9"/>
        <v>0</v>
      </c>
      <c r="L34" s="409">
        <v>21</v>
      </c>
      <c r="M34" s="409">
        <f t="shared" si="10"/>
        <v>0</v>
      </c>
      <c r="N34" s="399"/>
    </row>
    <row r="35" spans="1:14" s="400" customFormat="1">
      <c r="A35" s="401">
        <v>27</v>
      </c>
      <c r="B35" s="402" t="s">
        <v>1524</v>
      </c>
      <c r="C35" s="403" t="s">
        <v>1526</v>
      </c>
      <c r="D35" s="404" t="s">
        <v>289</v>
      </c>
      <c r="E35" s="405">
        <v>10</v>
      </c>
      <c r="F35" s="406">
        <f t="shared" si="8"/>
        <v>0</v>
      </c>
      <c r="G35" s="406">
        <f t="shared" si="1"/>
        <v>0</v>
      </c>
      <c r="H35" s="407"/>
      <c r="I35" s="406">
        <f t="shared" si="2"/>
        <v>0</v>
      </c>
      <c r="J35" s="407"/>
      <c r="K35" s="408">
        <f t="shared" si="9"/>
        <v>0</v>
      </c>
      <c r="L35" s="409">
        <v>22</v>
      </c>
      <c r="M35" s="409">
        <f t="shared" si="10"/>
        <v>0</v>
      </c>
      <c r="N35" s="399"/>
    </row>
    <row r="36" spans="1:14" s="400" customFormat="1">
      <c r="A36" s="401">
        <v>28</v>
      </c>
      <c r="B36" s="402" t="s">
        <v>1527</v>
      </c>
      <c r="C36" s="403" t="s">
        <v>1528</v>
      </c>
      <c r="D36" s="404" t="s">
        <v>242</v>
      </c>
      <c r="E36" s="405">
        <v>38</v>
      </c>
      <c r="F36" s="406">
        <f t="shared" si="8"/>
        <v>0</v>
      </c>
      <c r="G36" s="406">
        <f t="shared" ref="G36:G37" si="11">ROUND(E36*F36,2)</f>
        <v>0</v>
      </c>
      <c r="H36" s="407"/>
      <c r="I36" s="406">
        <f t="shared" si="2"/>
        <v>0</v>
      </c>
      <c r="J36" s="407"/>
      <c r="K36" s="408">
        <f t="shared" si="9"/>
        <v>0</v>
      </c>
      <c r="L36" s="409">
        <v>21</v>
      </c>
      <c r="M36" s="409">
        <f t="shared" si="10"/>
        <v>0</v>
      </c>
      <c r="N36" s="399"/>
    </row>
    <row r="37" spans="1:14" s="400" customFormat="1">
      <c r="A37" s="401">
        <v>29</v>
      </c>
      <c r="B37" s="402" t="s">
        <v>1529</v>
      </c>
      <c r="C37" s="403" t="s">
        <v>1530</v>
      </c>
      <c r="D37" s="404" t="s">
        <v>297</v>
      </c>
      <c r="E37" s="405">
        <v>40</v>
      </c>
      <c r="F37" s="406">
        <f t="shared" si="8"/>
        <v>0</v>
      </c>
      <c r="G37" s="406">
        <f t="shared" si="11"/>
        <v>0</v>
      </c>
      <c r="H37" s="407"/>
      <c r="I37" s="406">
        <f t="shared" si="2"/>
        <v>0</v>
      </c>
      <c r="J37" s="407"/>
      <c r="K37" s="408">
        <f t="shared" si="9"/>
        <v>0</v>
      </c>
      <c r="L37" s="409">
        <v>21</v>
      </c>
      <c r="M37" s="409">
        <f t="shared" si="10"/>
        <v>0</v>
      </c>
      <c r="N37" s="399"/>
    </row>
    <row r="38" spans="1:14" s="400" customFormat="1">
      <c r="A38" s="401">
        <v>30</v>
      </c>
      <c r="B38" s="402"/>
      <c r="C38" s="403" t="s">
        <v>1531</v>
      </c>
      <c r="D38" s="404" t="s">
        <v>297</v>
      </c>
      <c r="E38" s="405">
        <v>1</v>
      </c>
      <c r="F38" s="406">
        <f t="shared" si="8"/>
        <v>0</v>
      </c>
      <c r="G38" s="406">
        <f t="shared" ref="G38" si="12">E38*F38</f>
        <v>0</v>
      </c>
      <c r="H38" s="407"/>
      <c r="I38" s="406">
        <f t="shared" si="2"/>
        <v>0</v>
      </c>
      <c r="J38" s="407"/>
      <c r="K38" s="408">
        <f t="shared" si="9"/>
        <v>0</v>
      </c>
      <c r="L38" s="409">
        <v>21</v>
      </c>
      <c r="M38" s="409">
        <f t="shared" si="10"/>
        <v>0</v>
      </c>
      <c r="N38" s="399"/>
    </row>
    <row r="39" spans="1:14">
      <c r="A39" s="411" t="s">
        <v>1488</v>
      </c>
      <c r="B39" s="412" t="s">
        <v>1532</v>
      </c>
      <c r="C39" s="413" t="s">
        <v>1533</v>
      </c>
      <c r="D39" s="414"/>
      <c r="E39" s="415"/>
      <c r="F39" s="416"/>
      <c r="G39" s="416">
        <f>SUM(G40:G54)</f>
        <v>0</v>
      </c>
      <c r="H39" s="416"/>
      <c r="I39" s="417">
        <f>SUM(I40:I54)</f>
        <v>0</v>
      </c>
      <c r="J39" s="416"/>
      <c r="K39" s="418">
        <f>SUM(K40:K54)</f>
        <v>0</v>
      </c>
      <c r="L39" s="398"/>
      <c r="M39" s="398">
        <f>SUM(M40:M54)</f>
        <v>0</v>
      </c>
    </row>
    <row r="40" spans="1:14">
      <c r="A40" s="401">
        <f>A38+1</f>
        <v>31</v>
      </c>
      <c r="B40" s="402" t="s">
        <v>1534</v>
      </c>
      <c r="C40" s="403" t="s">
        <v>1535</v>
      </c>
      <c r="D40" s="404" t="s">
        <v>297</v>
      </c>
      <c r="E40" s="405">
        <v>3</v>
      </c>
      <c r="F40" s="406">
        <f t="shared" ref="F40:F54" si="13">H40+J40</f>
        <v>0</v>
      </c>
      <c r="G40" s="406">
        <f t="shared" ref="G40:G44" si="14">ROUND(E40*F40,2)</f>
        <v>0</v>
      </c>
      <c r="H40" s="407"/>
      <c r="I40" s="406">
        <f>ROUND(E40*H40,2)</f>
        <v>0</v>
      </c>
      <c r="J40" s="407"/>
      <c r="K40" s="408">
        <f>ROUND(E40*J40,2)</f>
        <v>0</v>
      </c>
      <c r="L40" s="409">
        <v>21</v>
      </c>
      <c r="M40" s="409">
        <f>G40*(1+L40/100)</f>
        <v>0</v>
      </c>
    </row>
    <row r="41" spans="1:14">
      <c r="A41" s="401">
        <v>32</v>
      </c>
      <c r="B41" s="402" t="s">
        <v>1536</v>
      </c>
      <c r="C41" s="403" t="s">
        <v>1537</v>
      </c>
      <c r="D41" s="404" t="s">
        <v>297</v>
      </c>
      <c r="E41" s="405">
        <v>3</v>
      </c>
      <c r="F41" s="406">
        <f t="shared" si="13"/>
        <v>0</v>
      </c>
      <c r="G41" s="406">
        <f t="shared" si="14"/>
        <v>0</v>
      </c>
      <c r="H41" s="407"/>
      <c r="I41" s="406">
        <f>ROUND(E41*H41,2)</f>
        <v>0</v>
      </c>
      <c r="J41" s="407"/>
      <c r="K41" s="408">
        <f>ROUND(E41*J41,2)</f>
        <v>0</v>
      </c>
      <c r="L41" s="409">
        <v>21</v>
      </c>
      <c r="M41" s="409">
        <f t="shared" ref="M41:M54" si="15">G41*(1+L41/100)</f>
        <v>0</v>
      </c>
    </row>
    <row r="42" spans="1:14" ht="24">
      <c r="A42" s="401">
        <v>33</v>
      </c>
      <c r="B42" s="402" t="s">
        <v>1538</v>
      </c>
      <c r="C42" s="403" t="s">
        <v>1539</v>
      </c>
      <c r="D42" s="404" t="s">
        <v>297</v>
      </c>
      <c r="E42" s="405">
        <v>9</v>
      </c>
      <c r="F42" s="406">
        <f t="shared" si="13"/>
        <v>0</v>
      </c>
      <c r="G42" s="406">
        <f t="shared" si="14"/>
        <v>0</v>
      </c>
      <c r="H42" s="407"/>
      <c r="I42" s="406">
        <f>ROUND(E42*H42,2)</f>
        <v>0</v>
      </c>
      <c r="J42" s="407"/>
      <c r="K42" s="408">
        <f>ROUND(E42*J42,2)</f>
        <v>0</v>
      </c>
      <c r="L42" s="409">
        <v>21</v>
      </c>
      <c r="M42" s="409">
        <f t="shared" si="15"/>
        <v>0</v>
      </c>
    </row>
    <row r="43" spans="1:14" ht="24">
      <c r="A43" s="401">
        <v>34</v>
      </c>
      <c r="B43" s="403" t="s">
        <v>1540</v>
      </c>
      <c r="C43" s="403" t="s">
        <v>1541</v>
      </c>
      <c r="D43" s="404" t="s">
        <v>178</v>
      </c>
      <c r="E43" s="405">
        <v>15.4</v>
      </c>
      <c r="F43" s="406">
        <f t="shared" si="13"/>
        <v>0</v>
      </c>
      <c r="G43" s="406">
        <f t="shared" si="14"/>
        <v>0</v>
      </c>
      <c r="H43" s="407"/>
      <c r="I43" s="406">
        <f>ROUND(E43*H43,2)</f>
        <v>0</v>
      </c>
      <c r="J43" s="407"/>
      <c r="K43" s="408">
        <f>ROUND(E43*J43,2)</f>
        <v>0</v>
      </c>
      <c r="L43" s="409">
        <v>21</v>
      </c>
      <c r="M43" s="409">
        <f t="shared" si="15"/>
        <v>0</v>
      </c>
    </row>
    <row r="44" spans="1:14" ht="24">
      <c r="A44" s="401">
        <v>35</v>
      </c>
      <c r="B44" s="403" t="s">
        <v>1542</v>
      </c>
      <c r="C44" s="403" t="s">
        <v>1543</v>
      </c>
      <c r="D44" s="404" t="s">
        <v>297</v>
      </c>
      <c r="E44" s="405">
        <v>9</v>
      </c>
      <c r="F44" s="406">
        <f t="shared" si="13"/>
        <v>0</v>
      </c>
      <c r="G44" s="406">
        <f t="shared" si="14"/>
        <v>0</v>
      </c>
      <c r="H44" s="407"/>
      <c r="I44" s="406">
        <f>ROUND(E44*H44,2)</f>
        <v>0</v>
      </c>
      <c r="J44" s="407"/>
      <c r="K44" s="408">
        <f>ROUND(E44*J44,2)</f>
        <v>0</v>
      </c>
      <c r="L44" s="409">
        <v>21</v>
      </c>
      <c r="M44" s="409">
        <f t="shared" si="15"/>
        <v>0</v>
      </c>
    </row>
    <row r="45" spans="1:14" ht="24">
      <c r="A45" s="401">
        <v>36</v>
      </c>
      <c r="B45" s="403" t="s">
        <v>1544</v>
      </c>
      <c r="C45" s="403" t="s">
        <v>1545</v>
      </c>
      <c r="D45" s="404" t="s">
        <v>173</v>
      </c>
      <c r="E45" s="405">
        <v>300</v>
      </c>
      <c r="F45" s="406">
        <f t="shared" si="13"/>
        <v>0</v>
      </c>
      <c r="G45" s="406">
        <f t="shared" ref="G45:G48" si="16">E45*F45</f>
        <v>0</v>
      </c>
      <c r="H45" s="407"/>
      <c r="I45" s="406">
        <f t="shared" ref="I45:I48" si="17">ROUND(E45*H45,2)</f>
        <v>0</v>
      </c>
      <c r="J45" s="407"/>
      <c r="K45" s="408">
        <f t="shared" ref="K45:K48" si="18">ROUND(E45*J45,2)</f>
        <v>0</v>
      </c>
      <c r="L45" s="409">
        <v>21</v>
      </c>
      <c r="M45" s="409">
        <f t="shared" si="15"/>
        <v>0</v>
      </c>
    </row>
    <row r="46" spans="1:14" ht="24">
      <c r="A46" s="401">
        <v>37</v>
      </c>
      <c r="B46" s="403" t="s">
        <v>1546</v>
      </c>
      <c r="C46" s="403" t="s">
        <v>1547</v>
      </c>
      <c r="D46" s="404" t="s">
        <v>173</v>
      </c>
      <c r="E46" s="405">
        <v>300</v>
      </c>
      <c r="F46" s="406">
        <f t="shared" si="13"/>
        <v>0</v>
      </c>
      <c r="G46" s="406">
        <f t="shared" si="16"/>
        <v>0</v>
      </c>
      <c r="H46" s="407"/>
      <c r="I46" s="406">
        <f t="shared" si="17"/>
        <v>0</v>
      </c>
      <c r="J46" s="407"/>
      <c r="K46" s="408">
        <f t="shared" si="18"/>
        <v>0</v>
      </c>
      <c r="L46" s="409">
        <v>21</v>
      </c>
      <c r="M46" s="409">
        <f t="shared" si="15"/>
        <v>0</v>
      </c>
    </row>
    <row r="47" spans="1:14">
      <c r="A47" s="401">
        <v>38</v>
      </c>
      <c r="B47" s="403" t="s">
        <v>1548</v>
      </c>
      <c r="C47" s="403" t="s">
        <v>1549</v>
      </c>
      <c r="D47" s="404" t="s">
        <v>173</v>
      </c>
      <c r="E47" s="405">
        <v>300</v>
      </c>
      <c r="F47" s="406">
        <f t="shared" si="13"/>
        <v>0</v>
      </c>
      <c r="G47" s="406">
        <f t="shared" si="16"/>
        <v>0</v>
      </c>
      <c r="H47" s="407"/>
      <c r="I47" s="406">
        <f t="shared" si="17"/>
        <v>0</v>
      </c>
      <c r="J47" s="407"/>
      <c r="K47" s="408">
        <f t="shared" si="18"/>
        <v>0</v>
      </c>
      <c r="L47" s="409">
        <v>21</v>
      </c>
      <c r="M47" s="409">
        <f t="shared" si="15"/>
        <v>0</v>
      </c>
    </row>
    <row r="48" spans="1:14" s="400" customFormat="1" ht="24">
      <c r="A48" s="401">
        <v>39</v>
      </c>
      <c r="B48" s="403" t="s">
        <v>1550</v>
      </c>
      <c r="C48" s="403" t="s">
        <v>1551</v>
      </c>
      <c r="D48" s="404" t="s">
        <v>157</v>
      </c>
      <c r="E48" s="405">
        <v>150</v>
      </c>
      <c r="F48" s="406">
        <f t="shared" si="13"/>
        <v>0</v>
      </c>
      <c r="G48" s="406">
        <f t="shared" si="16"/>
        <v>0</v>
      </c>
      <c r="H48" s="407"/>
      <c r="I48" s="406">
        <f t="shared" si="17"/>
        <v>0</v>
      </c>
      <c r="J48" s="407"/>
      <c r="K48" s="408">
        <f t="shared" si="18"/>
        <v>0</v>
      </c>
      <c r="L48" s="409">
        <v>21</v>
      </c>
      <c r="M48" s="409">
        <f t="shared" si="15"/>
        <v>0</v>
      </c>
      <c r="N48" s="399"/>
    </row>
    <row r="49" spans="1:13" ht="24">
      <c r="A49" s="401">
        <v>40</v>
      </c>
      <c r="B49" s="403" t="s">
        <v>1552</v>
      </c>
      <c r="C49" s="403" t="s">
        <v>1553</v>
      </c>
      <c r="D49" s="404" t="s">
        <v>178</v>
      </c>
      <c r="E49" s="405">
        <v>20.6</v>
      </c>
      <c r="F49" s="406">
        <f t="shared" si="13"/>
        <v>0</v>
      </c>
      <c r="G49" s="406">
        <f t="shared" ref="G49:G51" si="19">ROUND(E49*F49,2)</f>
        <v>0</v>
      </c>
      <c r="H49" s="407"/>
      <c r="I49" s="406">
        <f>ROUND(E49*H49,2)</f>
        <v>0</v>
      </c>
      <c r="J49" s="407"/>
      <c r="K49" s="408">
        <f>ROUND(E49*J49,2)</f>
        <v>0</v>
      </c>
      <c r="L49" s="409">
        <v>21</v>
      </c>
      <c r="M49" s="409">
        <f t="shared" si="15"/>
        <v>0</v>
      </c>
    </row>
    <row r="50" spans="1:13" ht="24">
      <c r="A50" s="401">
        <v>41</v>
      </c>
      <c r="B50" s="403" t="s">
        <v>1554</v>
      </c>
      <c r="C50" s="403" t="s">
        <v>1555</v>
      </c>
      <c r="D50" s="404" t="s">
        <v>173</v>
      </c>
      <c r="E50" s="405">
        <v>280</v>
      </c>
      <c r="F50" s="406">
        <f t="shared" si="13"/>
        <v>0</v>
      </c>
      <c r="G50" s="406">
        <f t="shared" si="19"/>
        <v>0</v>
      </c>
      <c r="H50" s="407"/>
      <c r="I50" s="406">
        <f t="shared" ref="I50:I51" si="20">ROUND(E50*H50,2)</f>
        <v>0</v>
      </c>
      <c r="J50" s="407"/>
      <c r="K50" s="408">
        <f t="shared" ref="K50:K51" si="21">ROUND(E50*J50,2)</f>
        <v>0</v>
      </c>
      <c r="L50" s="409">
        <v>21</v>
      </c>
      <c r="M50" s="409">
        <f t="shared" si="15"/>
        <v>0</v>
      </c>
    </row>
    <row r="51" spans="1:13">
      <c r="A51" s="401">
        <v>42</v>
      </c>
      <c r="B51" s="403" t="s">
        <v>1556</v>
      </c>
      <c r="C51" s="403" t="s">
        <v>1557</v>
      </c>
      <c r="D51" s="404" t="s">
        <v>1558</v>
      </c>
      <c r="E51" s="405">
        <v>40</v>
      </c>
      <c r="F51" s="406">
        <f t="shared" si="13"/>
        <v>0</v>
      </c>
      <c r="G51" s="406">
        <f t="shared" si="19"/>
        <v>0</v>
      </c>
      <c r="H51" s="407"/>
      <c r="I51" s="406">
        <f t="shared" si="20"/>
        <v>0</v>
      </c>
      <c r="J51" s="407"/>
      <c r="K51" s="408">
        <f t="shared" si="21"/>
        <v>0</v>
      </c>
      <c r="L51" s="409">
        <v>21</v>
      </c>
      <c r="M51" s="409">
        <f t="shared" si="15"/>
        <v>0</v>
      </c>
    </row>
    <row r="52" spans="1:13">
      <c r="A52" s="401">
        <v>43</v>
      </c>
      <c r="B52" s="402" t="s">
        <v>1559</v>
      </c>
      <c r="C52" s="403" t="s">
        <v>1560</v>
      </c>
      <c r="D52" s="404" t="s">
        <v>178</v>
      </c>
      <c r="E52" s="419">
        <v>15.5</v>
      </c>
      <c r="F52" s="406">
        <f t="shared" si="13"/>
        <v>0</v>
      </c>
      <c r="G52" s="420">
        <f t="shared" ref="G52" si="22">E52*F52</f>
        <v>0</v>
      </c>
      <c r="H52" s="407"/>
      <c r="I52" s="406">
        <f>ROUND(E52*H52,2)</f>
        <v>0</v>
      </c>
      <c r="J52" s="407"/>
      <c r="K52" s="408">
        <f>ROUND(E52*J52,2)</f>
        <v>0</v>
      </c>
      <c r="L52" s="421">
        <v>21</v>
      </c>
      <c r="M52" s="421">
        <f t="shared" si="15"/>
        <v>0</v>
      </c>
    </row>
    <row r="53" spans="1:13" ht="24">
      <c r="A53" s="401">
        <v>44</v>
      </c>
      <c r="B53" s="403" t="s">
        <v>1561</v>
      </c>
      <c r="C53" s="403" t="s">
        <v>1562</v>
      </c>
      <c r="D53" s="404" t="s">
        <v>1563</v>
      </c>
      <c r="E53" s="405">
        <v>0.3</v>
      </c>
      <c r="F53" s="406">
        <f t="shared" si="13"/>
        <v>0</v>
      </c>
      <c r="G53" s="406">
        <f t="shared" ref="G53:G54" si="23">ROUND(E53*F53,2)</f>
        <v>0</v>
      </c>
      <c r="H53" s="407"/>
      <c r="I53" s="406">
        <f t="shared" ref="I53:I54" si="24">ROUND(E53*H53,2)</f>
        <v>0</v>
      </c>
      <c r="J53" s="407"/>
      <c r="K53" s="408">
        <f t="shared" ref="K53:K54" si="25">ROUND(E53*J53,2)</f>
        <v>0</v>
      </c>
      <c r="L53" s="409">
        <v>21</v>
      </c>
      <c r="M53" s="409">
        <f t="shared" si="15"/>
        <v>0</v>
      </c>
    </row>
    <row r="54" spans="1:13">
      <c r="A54" s="401">
        <v>45</v>
      </c>
      <c r="B54" s="403" t="s">
        <v>1564</v>
      </c>
      <c r="C54" s="403" t="s">
        <v>1565</v>
      </c>
      <c r="D54" s="404" t="s">
        <v>242</v>
      </c>
      <c r="E54" s="405">
        <v>2</v>
      </c>
      <c r="F54" s="406">
        <f t="shared" si="13"/>
        <v>0</v>
      </c>
      <c r="G54" s="406">
        <f t="shared" si="23"/>
        <v>0</v>
      </c>
      <c r="H54" s="407"/>
      <c r="I54" s="406">
        <f t="shared" si="24"/>
        <v>0</v>
      </c>
      <c r="J54" s="407"/>
      <c r="K54" s="408">
        <f t="shared" si="25"/>
        <v>0</v>
      </c>
      <c r="L54" s="409">
        <v>21</v>
      </c>
      <c r="M54" s="409">
        <f t="shared" si="15"/>
        <v>0</v>
      </c>
    </row>
    <row r="55" spans="1:13">
      <c r="A55" s="411" t="s">
        <v>1488</v>
      </c>
      <c r="B55" s="412" t="s">
        <v>1348</v>
      </c>
      <c r="C55" s="413" t="s">
        <v>381</v>
      </c>
      <c r="D55" s="414"/>
      <c r="E55" s="415"/>
      <c r="F55" s="416"/>
      <c r="G55" s="416">
        <f>SUM(G56:G63)</f>
        <v>0</v>
      </c>
      <c r="H55" s="416"/>
      <c r="I55" s="417">
        <f>SUM(I56:I63)</f>
        <v>0</v>
      </c>
      <c r="J55" s="416"/>
      <c r="K55" s="418">
        <f>SUM(K56:K63)</f>
        <v>0</v>
      </c>
      <c r="L55" s="398"/>
      <c r="M55" s="398">
        <f>SUM(M56:M63)</f>
        <v>0</v>
      </c>
    </row>
    <row r="56" spans="1:13">
      <c r="A56" s="401">
        <f>A54+1</f>
        <v>46</v>
      </c>
      <c r="B56" s="402" t="s">
        <v>1566</v>
      </c>
      <c r="C56" s="403" t="s">
        <v>1567</v>
      </c>
      <c r="D56" s="422" t="s">
        <v>1568</v>
      </c>
      <c r="E56" s="419">
        <v>0</v>
      </c>
      <c r="F56" s="420">
        <f t="shared" ref="F56:F63" si="26">H56+J56</f>
        <v>0</v>
      </c>
      <c r="G56" s="420">
        <f t="shared" ref="G56:G63" si="27">E56*F56</f>
        <v>0</v>
      </c>
      <c r="H56" s="423"/>
      <c r="I56" s="424">
        <f t="shared" ref="I56" si="28">ROUND(E56*H56,2)</f>
        <v>0</v>
      </c>
      <c r="J56" s="425"/>
      <c r="K56" s="426">
        <f t="shared" ref="K56" si="29">ROUND(E56*J56,2)</f>
        <v>0</v>
      </c>
      <c r="L56" s="421">
        <v>21</v>
      </c>
      <c r="M56" s="421">
        <f t="shared" ref="M56:M63" si="30">G56*(1+L56/100)</f>
        <v>0</v>
      </c>
    </row>
    <row r="57" spans="1:13">
      <c r="A57" s="427">
        <f>A56+1</f>
        <v>47</v>
      </c>
      <c r="B57" s="402" t="s">
        <v>1569</v>
      </c>
      <c r="C57" s="403" t="s">
        <v>1570</v>
      </c>
      <c r="D57" s="404" t="s">
        <v>1568</v>
      </c>
      <c r="E57" s="419">
        <v>0</v>
      </c>
      <c r="F57" s="406">
        <f t="shared" si="26"/>
        <v>0</v>
      </c>
      <c r="G57" s="420">
        <f t="shared" si="27"/>
        <v>0</v>
      </c>
      <c r="H57" s="407"/>
      <c r="I57" s="406">
        <f>ROUND(E57*H57,2)</f>
        <v>0</v>
      </c>
      <c r="J57" s="407"/>
      <c r="K57" s="408">
        <f>ROUND(E57*J57,2)</f>
        <v>0</v>
      </c>
      <c r="L57" s="421">
        <v>21</v>
      </c>
      <c r="M57" s="421">
        <f t="shared" si="30"/>
        <v>0</v>
      </c>
    </row>
    <row r="58" spans="1:13">
      <c r="A58" s="427">
        <f t="shared" ref="A58:A63" si="31">A57+1</f>
        <v>48</v>
      </c>
      <c r="B58" s="402" t="s">
        <v>1571</v>
      </c>
      <c r="C58" s="403" t="s">
        <v>1572</v>
      </c>
      <c r="D58" s="422" t="s">
        <v>1568</v>
      </c>
      <c r="E58" s="419">
        <v>0</v>
      </c>
      <c r="F58" s="420">
        <f t="shared" si="26"/>
        <v>0</v>
      </c>
      <c r="G58" s="420">
        <f t="shared" si="27"/>
        <v>0</v>
      </c>
      <c r="H58" s="423"/>
      <c r="I58" s="424">
        <f t="shared" ref="I58:I60" si="32">ROUND(E58*H58,2)</f>
        <v>0</v>
      </c>
      <c r="J58" s="425"/>
      <c r="K58" s="426">
        <f t="shared" ref="K58:K61" si="33">ROUND(E58*J58,2)</f>
        <v>0</v>
      </c>
      <c r="L58" s="421">
        <v>21</v>
      </c>
      <c r="M58" s="421">
        <f t="shared" si="30"/>
        <v>0</v>
      </c>
    </row>
    <row r="59" spans="1:13">
      <c r="A59" s="427">
        <f t="shared" si="31"/>
        <v>49</v>
      </c>
      <c r="B59" s="428" t="s">
        <v>1573</v>
      </c>
      <c r="C59" s="429" t="s">
        <v>1574</v>
      </c>
      <c r="D59" s="430" t="s">
        <v>1568</v>
      </c>
      <c r="E59" s="419">
        <v>1</v>
      </c>
      <c r="F59" s="431">
        <f t="shared" si="26"/>
        <v>0</v>
      </c>
      <c r="G59" s="420">
        <f t="shared" si="27"/>
        <v>0</v>
      </c>
      <c r="H59" s="432"/>
      <c r="I59" s="433">
        <f t="shared" si="32"/>
        <v>0</v>
      </c>
      <c r="J59" s="434"/>
      <c r="K59" s="435">
        <f t="shared" si="33"/>
        <v>0</v>
      </c>
      <c r="L59" s="421">
        <v>21</v>
      </c>
      <c r="M59" s="421">
        <f t="shared" si="30"/>
        <v>0</v>
      </c>
    </row>
    <row r="60" spans="1:13">
      <c r="A60" s="427">
        <f t="shared" si="31"/>
        <v>50</v>
      </c>
      <c r="B60" s="428" t="s">
        <v>1575</v>
      </c>
      <c r="C60" s="429" t="s">
        <v>1576</v>
      </c>
      <c r="D60" s="430" t="s">
        <v>1568</v>
      </c>
      <c r="E60" s="419">
        <v>0</v>
      </c>
      <c r="F60" s="431">
        <f t="shared" si="26"/>
        <v>0</v>
      </c>
      <c r="G60" s="420">
        <f t="shared" si="27"/>
        <v>0</v>
      </c>
      <c r="H60" s="432"/>
      <c r="I60" s="433">
        <f t="shared" si="32"/>
        <v>0</v>
      </c>
      <c r="J60" s="434"/>
      <c r="K60" s="435">
        <f t="shared" si="33"/>
        <v>0</v>
      </c>
      <c r="L60" s="421">
        <v>21</v>
      </c>
      <c r="M60" s="421">
        <f t="shared" si="30"/>
        <v>0</v>
      </c>
    </row>
    <row r="61" spans="1:13">
      <c r="A61" s="427">
        <f t="shared" si="31"/>
        <v>51</v>
      </c>
      <c r="B61" s="402" t="s">
        <v>1577</v>
      </c>
      <c r="C61" s="403" t="s">
        <v>1578</v>
      </c>
      <c r="D61" s="404" t="s">
        <v>297</v>
      </c>
      <c r="E61" s="419">
        <v>1</v>
      </c>
      <c r="F61" s="406">
        <f t="shared" si="26"/>
        <v>0</v>
      </c>
      <c r="G61" s="420">
        <f t="shared" si="27"/>
        <v>0</v>
      </c>
      <c r="H61" s="432"/>
      <c r="I61" s="406">
        <f>ROUND(E61*H61,2)</f>
        <v>0</v>
      </c>
      <c r="J61" s="407"/>
      <c r="K61" s="408">
        <f t="shared" si="33"/>
        <v>0</v>
      </c>
      <c r="L61" s="409">
        <v>21</v>
      </c>
      <c r="M61" s="409">
        <f t="shared" si="30"/>
        <v>0</v>
      </c>
    </row>
    <row r="62" spans="1:13">
      <c r="A62" s="427">
        <f t="shared" si="31"/>
        <v>52</v>
      </c>
      <c r="B62" s="402" t="s">
        <v>1579</v>
      </c>
      <c r="C62" s="403" t="s">
        <v>1580</v>
      </c>
      <c r="D62" s="404" t="s">
        <v>1568</v>
      </c>
      <c r="E62" s="419">
        <v>1</v>
      </c>
      <c r="F62" s="406">
        <f t="shared" si="26"/>
        <v>0</v>
      </c>
      <c r="G62" s="420">
        <f t="shared" si="27"/>
        <v>0</v>
      </c>
      <c r="H62" s="407"/>
      <c r="I62" s="406">
        <f>ROUND(E62*H62,2)</f>
        <v>0</v>
      </c>
      <c r="J62" s="407"/>
      <c r="K62" s="408">
        <f>ROUND(E62*J62,2)</f>
        <v>0</v>
      </c>
      <c r="L62" s="409">
        <v>21</v>
      </c>
      <c r="M62" s="409">
        <f t="shared" si="30"/>
        <v>0</v>
      </c>
    </row>
    <row r="63" spans="1:13">
      <c r="A63" s="427">
        <f t="shared" si="31"/>
        <v>53</v>
      </c>
      <c r="B63" s="402" t="s">
        <v>1581</v>
      </c>
      <c r="C63" s="403" t="s">
        <v>1582</v>
      </c>
      <c r="D63" s="404" t="s">
        <v>1568</v>
      </c>
      <c r="E63" s="419">
        <v>1</v>
      </c>
      <c r="F63" s="406">
        <f t="shared" si="26"/>
        <v>0</v>
      </c>
      <c r="G63" s="420">
        <f t="shared" si="27"/>
        <v>0</v>
      </c>
      <c r="H63" s="407"/>
      <c r="I63" s="406">
        <f>ROUND(E63*H63,2)</f>
        <v>0</v>
      </c>
      <c r="J63" s="407"/>
      <c r="K63" s="408">
        <f>ROUND(E63*J63,2)</f>
        <v>0</v>
      </c>
      <c r="L63" s="409">
        <v>21</v>
      </c>
      <c r="M63" s="409">
        <f t="shared" si="30"/>
        <v>0</v>
      </c>
    </row>
    <row r="64" spans="1:13">
      <c r="A64" s="411" t="s">
        <v>1488</v>
      </c>
      <c r="B64" s="412" t="s">
        <v>1583</v>
      </c>
      <c r="C64" s="413" t="s">
        <v>1584</v>
      </c>
      <c r="D64" s="414"/>
      <c r="E64" s="415"/>
      <c r="F64" s="416"/>
      <c r="G64" s="416">
        <f>SUM(G65:G74)</f>
        <v>0</v>
      </c>
      <c r="H64" s="416"/>
      <c r="I64" s="417">
        <f>SUM(I65:I74)</f>
        <v>0</v>
      </c>
      <c r="J64" s="416"/>
      <c r="K64" s="418">
        <f>SUM(K65:K74)</f>
        <v>0</v>
      </c>
      <c r="L64" s="398"/>
      <c r="M64" s="398">
        <f>SUM(M65:M74)</f>
        <v>0</v>
      </c>
    </row>
    <row r="65" spans="1:15" outlineLevel="1">
      <c r="A65" s="401">
        <f>A63+1</f>
        <v>54</v>
      </c>
      <c r="B65" s="402" t="s">
        <v>1585</v>
      </c>
      <c r="C65" s="403" t="s">
        <v>1586</v>
      </c>
      <c r="D65" s="422" t="s">
        <v>1568</v>
      </c>
      <c r="E65" s="419">
        <v>1</v>
      </c>
      <c r="F65" s="420">
        <f t="shared" ref="F65:F66" si="34">H65+J65</f>
        <v>0</v>
      </c>
      <c r="G65" s="420">
        <f t="shared" ref="G65:G74" si="35">E65*F65</f>
        <v>0</v>
      </c>
      <c r="H65" s="423"/>
      <c r="I65" s="424">
        <f t="shared" ref="I65:I66" si="36">ROUND(E65*H65,2)</f>
        <v>0</v>
      </c>
      <c r="J65" s="425"/>
      <c r="K65" s="426">
        <f t="shared" ref="K65:K74" si="37">ROUND(E65*J65,2)</f>
        <v>0</v>
      </c>
      <c r="L65" s="421">
        <v>21</v>
      </c>
      <c r="M65" s="421">
        <f t="shared" ref="M65:M66" si="38">G65*(1+L65/100)</f>
        <v>0</v>
      </c>
    </row>
    <row r="66" spans="1:15" outlineLevel="1">
      <c r="A66" s="427">
        <f>A65+1</f>
        <v>55</v>
      </c>
      <c r="B66" s="402" t="s">
        <v>1587</v>
      </c>
      <c r="C66" s="403" t="s">
        <v>1588</v>
      </c>
      <c r="D66" s="422" t="s">
        <v>1568</v>
      </c>
      <c r="E66" s="419">
        <v>0</v>
      </c>
      <c r="F66" s="420">
        <f t="shared" si="34"/>
        <v>0</v>
      </c>
      <c r="G66" s="420">
        <f t="shared" si="35"/>
        <v>0</v>
      </c>
      <c r="H66" s="423"/>
      <c r="I66" s="424">
        <f t="shared" si="36"/>
        <v>0</v>
      </c>
      <c r="J66" s="425"/>
      <c r="K66" s="426">
        <f t="shared" si="37"/>
        <v>0</v>
      </c>
      <c r="L66" s="421">
        <v>21</v>
      </c>
      <c r="M66" s="421">
        <f t="shared" si="38"/>
        <v>0</v>
      </c>
    </row>
    <row r="67" spans="1:15" outlineLevel="1">
      <c r="A67" s="427">
        <f t="shared" ref="A67:A74" si="39">A66+1</f>
        <v>56</v>
      </c>
      <c r="B67" s="402" t="s">
        <v>1589</v>
      </c>
      <c r="C67" s="403" t="s">
        <v>1590</v>
      </c>
      <c r="D67" s="404" t="s">
        <v>1568</v>
      </c>
      <c r="E67" s="419">
        <v>1</v>
      </c>
      <c r="F67" s="406">
        <f>H67+J67</f>
        <v>0</v>
      </c>
      <c r="G67" s="420">
        <f t="shared" si="35"/>
        <v>0</v>
      </c>
      <c r="H67" s="407"/>
      <c r="I67" s="406">
        <f>ROUND(E67*H67,2)</f>
        <v>0</v>
      </c>
      <c r="J67" s="407"/>
      <c r="K67" s="426">
        <f t="shared" si="37"/>
        <v>0</v>
      </c>
      <c r="L67" s="409">
        <v>21</v>
      </c>
      <c r="M67" s="409">
        <f>G67*(1+L67/100)</f>
        <v>0</v>
      </c>
    </row>
    <row r="68" spans="1:15" outlineLevel="1">
      <c r="A68" s="427">
        <f t="shared" si="39"/>
        <v>57</v>
      </c>
      <c r="B68" s="402" t="s">
        <v>1591</v>
      </c>
      <c r="C68" s="403" t="s">
        <v>370</v>
      </c>
      <c r="D68" s="422" t="s">
        <v>1568</v>
      </c>
      <c r="E68" s="419">
        <v>0</v>
      </c>
      <c r="F68" s="420">
        <f t="shared" ref="F68" si="40">H68+J68</f>
        <v>0</v>
      </c>
      <c r="G68" s="420">
        <f t="shared" si="35"/>
        <v>0</v>
      </c>
      <c r="H68" s="423"/>
      <c r="I68" s="424">
        <f t="shared" ref="I68" si="41">ROUND(E68*H68,2)</f>
        <v>0</v>
      </c>
      <c r="J68" s="425"/>
      <c r="K68" s="426">
        <f t="shared" si="37"/>
        <v>0</v>
      </c>
      <c r="L68" s="421">
        <v>21</v>
      </c>
      <c r="M68" s="421">
        <f t="shared" ref="M68" si="42">G68*(1+L68/100)</f>
        <v>0</v>
      </c>
    </row>
    <row r="69" spans="1:15" outlineLevel="1">
      <c r="A69" s="427">
        <f t="shared" si="39"/>
        <v>58</v>
      </c>
      <c r="B69" s="402" t="s">
        <v>1592</v>
      </c>
      <c r="C69" s="403" t="s">
        <v>1593</v>
      </c>
      <c r="D69" s="404" t="s">
        <v>1568</v>
      </c>
      <c r="E69" s="419">
        <v>1</v>
      </c>
      <c r="F69" s="406">
        <f>H69+J69</f>
        <v>0</v>
      </c>
      <c r="G69" s="420">
        <f t="shared" si="35"/>
        <v>0</v>
      </c>
      <c r="H69" s="407"/>
      <c r="I69" s="406">
        <f>ROUND(E69*H69,2)</f>
        <v>0</v>
      </c>
      <c r="J69" s="407"/>
      <c r="K69" s="426">
        <f t="shared" si="37"/>
        <v>0</v>
      </c>
      <c r="L69" s="409">
        <v>21</v>
      </c>
      <c r="M69" s="409">
        <f>G69*(1+L69/100)</f>
        <v>0</v>
      </c>
    </row>
    <row r="70" spans="1:15" outlineLevel="1">
      <c r="A70" s="427">
        <f t="shared" si="39"/>
        <v>59</v>
      </c>
      <c r="B70" s="402" t="s">
        <v>1594</v>
      </c>
      <c r="C70" s="403" t="s">
        <v>1595</v>
      </c>
      <c r="D70" s="422" t="s">
        <v>1568</v>
      </c>
      <c r="E70" s="419">
        <v>0</v>
      </c>
      <c r="F70" s="420">
        <f t="shared" ref="F70:F74" si="43">H70+J70</f>
        <v>0</v>
      </c>
      <c r="G70" s="420">
        <f t="shared" si="35"/>
        <v>0</v>
      </c>
      <c r="H70" s="423"/>
      <c r="I70" s="424">
        <f t="shared" ref="I70:I74" si="44">ROUND(E70*H70,2)</f>
        <v>0</v>
      </c>
      <c r="J70" s="425"/>
      <c r="K70" s="426">
        <f t="shared" si="37"/>
        <v>0</v>
      </c>
      <c r="L70" s="421">
        <v>21</v>
      </c>
      <c r="M70" s="421">
        <f t="shared" ref="M70:M74" si="45">G70*(1+L70/100)</f>
        <v>0</v>
      </c>
      <c r="N70" s="436"/>
      <c r="O70" s="437"/>
    </row>
    <row r="71" spans="1:15" outlineLevel="1">
      <c r="A71" s="427">
        <f t="shared" si="39"/>
        <v>60</v>
      </c>
      <c r="B71" s="402" t="s">
        <v>1596</v>
      </c>
      <c r="C71" s="403" t="s">
        <v>1597</v>
      </c>
      <c r="D71" s="422" t="s">
        <v>1568</v>
      </c>
      <c r="E71" s="419">
        <v>0</v>
      </c>
      <c r="F71" s="420">
        <f t="shared" si="43"/>
        <v>0</v>
      </c>
      <c r="G71" s="420">
        <f t="shared" si="35"/>
        <v>0</v>
      </c>
      <c r="H71" s="423"/>
      <c r="I71" s="424">
        <f t="shared" si="44"/>
        <v>0</v>
      </c>
      <c r="J71" s="425"/>
      <c r="K71" s="426">
        <f t="shared" si="37"/>
        <v>0</v>
      </c>
      <c r="L71" s="421">
        <v>21</v>
      </c>
      <c r="M71" s="421">
        <f t="shared" si="45"/>
        <v>0</v>
      </c>
      <c r="N71" s="436"/>
      <c r="O71" s="437"/>
    </row>
    <row r="72" spans="1:15" outlineLevel="1">
      <c r="A72" s="427">
        <f t="shared" si="39"/>
        <v>61</v>
      </c>
      <c r="B72" s="402" t="s">
        <v>1598</v>
      </c>
      <c r="C72" s="403" t="s">
        <v>1599</v>
      </c>
      <c r="D72" s="422" t="s">
        <v>1568</v>
      </c>
      <c r="E72" s="419">
        <v>0</v>
      </c>
      <c r="F72" s="420">
        <f t="shared" si="43"/>
        <v>0</v>
      </c>
      <c r="G72" s="420">
        <f t="shared" si="35"/>
        <v>0</v>
      </c>
      <c r="H72" s="423"/>
      <c r="I72" s="424">
        <f t="shared" si="44"/>
        <v>0</v>
      </c>
      <c r="J72" s="425"/>
      <c r="K72" s="426">
        <f t="shared" si="37"/>
        <v>0</v>
      </c>
      <c r="L72" s="421">
        <v>21</v>
      </c>
      <c r="M72" s="421">
        <f t="shared" si="45"/>
        <v>0</v>
      </c>
      <c r="N72" s="436"/>
      <c r="O72" s="437"/>
    </row>
    <row r="73" spans="1:15" outlineLevel="1">
      <c r="A73" s="427">
        <f t="shared" si="39"/>
        <v>62</v>
      </c>
      <c r="B73" s="402" t="s">
        <v>1600</v>
      </c>
      <c r="C73" s="403" t="s">
        <v>1601</v>
      </c>
      <c r="D73" s="422" t="s">
        <v>1568</v>
      </c>
      <c r="E73" s="419">
        <v>0</v>
      </c>
      <c r="F73" s="420">
        <f t="shared" si="43"/>
        <v>0</v>
      </c>
      <c r="G73" s="420">
        <f t="shared" si="35"/>
        <v>0</v>
      </c>
      <c r="H73" s="423"/>
      <c r="I73" s="424">
        <f t="shared" si="44"/>
        <v>0</v>
      </c>
      <c r="J73" s="425"/>
      <c r="K73" s="426">
        <f t="shared" si="37"/>
        <v>0</v>
      </c>
      <c r="L73" s="421">
        <v>21</v>
      </c>
      <c r="M73" s="421">
        <f t="shared" si="45"/>
        <v>0</v>
      </c>
      <c r="N73" s="436"/>
      <c r="O73" s="437"/>
    </row>
    <row r="74" spans="1:15" outlineLevel="1">
      <c r="A74" s="427">
        <f t="shared" si="39"/>
        <v>63</v>
      </c>
      <c r="B74" s="428" t="s">
        <v>1602</v>
      </c>
      <c r="C74" s="429" t="s">
        <v>1603</v>
      </c>
      <c r="D74" s="430" t="s">
        <v>1568</v>
      </c>
      <c r="E74" s="438">
        <v>1</v>
      </c>
      <c r="F74" s="431">
        <f t="shared" si="43"/>
        <v>0</v>
      </c>
      <c r="G74" s="431">
        <f t="shared" si="35"/>
        <v>0</v>
      </c>
      <c r="H74" s="432"/>
      <c r="I74" s="433">
        <f t="shared" si="44"/>
        <v>0</v>
      </c>
      <c r="J74" s="434"/>
      <c r="K74" s="435">
        <f t="shared" si="37"/>
        <v>0</v>
      </c>
      <c r="L74" s="421">
        <v>21</v>
      </c>
      <c r="M74" s="421">
        <f t="shared" si="45"/>
        <v>0</v>
      </c>
      <c r="N74" s="439"/>
    </row>
    <row r="75" spans="1:15">
      <c r="A75" s="385"/>
      <c r="B75" s="386"/>
      <c r="C75" s="440"/>
      <c r="D75" s="387"/>
      <c r="E75" s="385"/>
      <c r="F75" s="385"/>
      <c r="G75" s="385"/>
      <c r="H75" s="385"/>
      <c r="I75" s="385"/>
      <c r="J75" s="385"/>
      <c r="K75" s="385"/>
      <c r="L75" s="385"/>
      <c r="M75" s="385"/>
    </row>
    <row r="76" spans="1:15">
      <c r="A76" s="581" t="s">
        <v>1383</v>
      </c>
      <c r="B76" s="582"/>
      <c r="C76" s="582"/>
      <c r="D76" s="582"/>
      <c r="E76" s="582"/>
      <c r="F76" s="583"/>
      <c r="G76" s="441">
        <f>G8+G39+G55+G64</f>
        <v>0</v>
      </c>
    </row>
    <row r="77" spans="1:15">
      <c r="D77" s="378"/>
      <c r="G77" s="439"/>
    </row>
    <row r="78" spans="1:15">
      <c r="A78" s="584" t="s">
        <v>1604</v>
      </c>
      <c r="B78" s="584"/>
      <c r="C78" s="585"/>
      <c r="D78" s="442"/>
      <c r="E78" s="443"/>
      <c r="F78" s="443"/>
      <c r="G78" s="443"/>
      <c r="H78" s="443"/>
      <c r="I78" s="443"/>
      <c r="J78" s="443"/>
      <c r="K78" s="443"/>
    </row>
    <row r="79" spans="1:15">
      <c r="A79" s="574" t="s">
        <v>1605</v>
      </c>
      <c r="B79" s="574"/>
      <c r="C79" s="574"/>
      <c r="D79" s="574"/>
      <c r="E79" s="574"/>
      <c r="F79" s="574"/>
      <c r="G79" s="574"/>
      <c r="H79" s="574"/>
      <c r="I79" s="574"/>
      <c r="J79" s="574"/>
      <c r="K79" s="574"/>
    </row>
    <row r="80" spans="1:15">
      <c r="A80" s="574"/>
      <c r="B80" s="574"/>
      <c r="C80" s="574"/>
      <c r="D80" s="574"/>
      <c r="E80" s="574"/>
      <c r="F80" s="574"/>
      <c r="G80" s="574"/>
      <c r="H80" s="574"/>
      <c r="I80" s="574"/>
      <c r="J80" s="574"/>
      <c r="K80" s="574"/>
    </row>
    <row r="81" spans="1:11">
      <c r="A81" s="574"/>
      <c r="B81" s="574"/>
      <c r="C81" s="574"/>
      <c r="D81" s="574"/>
      <c r="E81" s="574"/>
      <c r="F81" s="574"/>
      <c r="G81" s="574"/>
      <c r="H81" s="574"/>
      <c r="I81" s="574"/>
      <c r="J81" s="574"/>
      <c r="K81" s="574"/>
    </row>
    <row r="82" spans="1:11">
      <c r="A82" s="574"/>
      <c r="B82" s="574"/>
      <c r="C82" s="574"/>
      <c r="D82" s="574"/>
      <c r="E82" s="574"/>
      <c r="F82" s="574"/>
      <c r="G82" s="574"/>
      <c r="H82" s="574"/>
      <c r="I82" s="574"/>
      <c r="J82" s="574"/>
      <c r="K82" s="574"/>
    </row>
    <row r="83" spans="1:11">
      <c r="A83" s="574"/>
      <c r="B83" s="574"/>
      <c r="C83" s="574"/>
      <c r="D83" s="574"/>
      <c r="E83" s="574"/>
      <c r="F83" s="574"/>
      <c r="G83" s="574"/>
      <c r="H83" s="574"/>
      <c r="I83" s="574"/>
      <c r="J83" s="574"/>
      <c r="K83" s="574"/>
    </row>
    <row r="84" spans="1:11">
      <c r="A84" s="574"/>
      <c r="B84" s="574"/>
      <c r="C84" s="574"/>
      <c r="D84" s="574"/>
      <c r="E84" s="574"/>
      <c r="F84" s="574"/>
      <c r="G84" s="574"/>
      <c r="H84" s="574"/>
      <c r="I84" s="574"/>
      <c r="J84" s="574"/>
      <c r="K84" s="574"/>
    </row>
    <row r="85" spans="1:11">
      <c r="A85" s="574"/>
      <c r="B85" s="574"/>
      <c r="C85" s="574"/>
      <c r="D85" s="574"/>
      <c r="E85" s="574"/>
      <c r="F85" s="574"/>
      <c r="G85" s="574"/>
      <c r="H85" s="574"/>
      <c r="I85" s="574"/>
      <c r="J85" s="574"/>
      <c r="K85" s="574"/>
    </row>
    <row r="86" spans="1:11">
      <c r="A86" s="574"/>
      <c r="B86" s="574"/>
      <c r="C86" s="574"/>
      <c r="D86" s="574"/>
      <c r="E86" s="574"/>
      <c r="F86" s="574"/>
      <c r="G86" s="574"/>
      <c r="H86" s="574"/>
      <c r="I86" s="574"/>
      <c r="J86" s="574"/>
      <c r="K86" s="574"/>
    </row>
    <row r="87" spans="1:11">
      <c r="A87" s="574"/>
      <c r="B87" s="574"/>
      <c r="C87" s="574"/>
      <c r="D87" s="574"/>
      <c r="E87" s="574"/>
      <c r="F87" s="574"/>
      <c r="G87" s="574"/>
      <c r="H87" s="574"/>
      <c r="I87" s="574"/>
      <c r="J87" s="574"/>
      <c r="K87" s="574"/>
    </row>
    <row r="88" spans="1:11">
      <c r="A88" s="574"/>
      <c r="B88" s="574"/>
      <c r="C88" s="574"/>
      <c r="D88" s="574"/>
      <c r="E88" s="574"/>
      <c r="F88" s="574"/>
      <c r="G88" s="574"/>
      <c r="H88" s="574"/>
      <c r="I88" s="574"/>
      <c r="J88" s="574"/>
      <c r="K88" s="574"/>
    </row>
    <row r="89" spans="1:11">
      <c r="A89" s="574"/>
      <c r="B89" s="574"/>
      <c r="C89" s="574"/>
      <c r="D89" s="574"/>
      <c r="E89" s="574"/>
      <c r="F89" s="574"/>
      <c r="G89" s="574"/>
      <c r="H89" s="574"/>
      <c r="I89" s="574"/>
      <c r="J89" s="574"/>
      <c r="K89" s="574"/>
    </row>
    <row r="90" spans="1:11" ht="91.8" customHeight="1">
      <c r="A90" s="574"/>
      <c r="B90" s="574"/>
      <c r="C90" s="574"/>
      <c r="D90" s="574"/>
      <c r="E90" s="574"/>
      <c r="F90" s="574"/>
      <c r="G90" s="574"/>
      <c r="H90" s="574"/>
      <c r="I90" s="574"/>
      <c r="J90" s="574"/>
      <c r="K90" s="574"/>
    </row>
    <row r="91" spans="1:11">
      <c r="D91" s="378"/>
    </row>
    <row r="92" spans="1:11">
      <c r="D92" s="378"/>
    </row>
    <row r="93" spans="1:11">
      <c r="D93" s="378"/>
    </row>
    <row r="94" spans="1:11">
      <c r="D94" s="378"/>
    </row>
    <row r="95" spans="1:11">
      <c r="D95" s="378"/>
    </row>
    <row r="96" spans="1:11">
      <c r="D96" s="378"/>
    </row>
    <row r="97" spans="4:4">
      <c r="D97" s="378"/>
    </row>
    <row r="98" spans="4:4">
      <c r="D98" s="378"/>
    </row>
    <row r="99" spans="4:4">
      <c r="D99" s="378"/>
    </row>
    <row r="100" spans="4:4">
      <c r="D100" s="378"/>
    </row>
    <row r="101" spans="4:4">
      <c r="D101" s="378"/>
    </row>
    <row r="102" spans="4:4">
      <c r="D102" s="378"/>
    </row>
    <row r="103" spans="4:4">
      <c r="D103" s="378"/>
    </row>
    <row r="104" spans="4:4">
      <c r="D104" s="378"/>
    </row>
    <row r="105" spans="4:4">
      <c r="D105" s="378"/>
    </row>
    <row r="106" spans="4:4">
      <c r="D106" s="378"/>
    </row>
    <row r="107" spans="4:4">
      <c r="D107" s="378"/>
    </row>
    <row r="108" spans="4:4">
      <c r="D108" s="378"/>
    </row>
    <row r="109" spans="4:4">
      <c r="D109" s="378"/>
    </row>
    <row r="110" spans="4:4">
      <c r="D110" s="378"/>
    </row>
    <row r="111" spans="4:4">
      <c r="D111" s="378"/>
    </row>
    <row r="112" spans="4:4">
      <c r="D112" s="378"/>
    </row>
    <row r="113" spans="4:4">
      <c r="D113" s="378"/>
    </row>
    <row r="114" spans="4:4">
      <c r="D114" s="378"/>
    </row>
    <row r="115" spans="4:4">
      <c r="D115" s="378"/>
    </row>
    <row r="116" spans="4:4">
      <c r="D116" s="378"/>
    </row>
    <row r="117" spans="4:4">
      <c r="D117" s="378"/>
    </row>
    <row r="118" spans="4:4">
      <c r="D118" s="378"/>
    </row>
    <row r="119" spans="4:4">
      <c r="D119" s="378"/>
    </row>
    <row r="120" spans="4:4">
      <c r="D120" s="378"/>
    </row>
    <row r="121" spans="4:4">
      <c r="D121" s="378"/>
    </row>
    <row r="122" spans="4:4">
      <c r="D122" s="378"/>
    </row>
    <row r="123" spans="4:4">
      <c r="D123" s="378"/>
    </row>
    <row r="124" spans="4:4">
      <c r="D124" s="378"/>
    </row>
    <row r="125" spans="4:4">
      <c r="D125" s="378"/>
    </row>
    <row r="126" spans="4:4">
      <c r="D126" s="378"/>
    </row>
    <row r="127" spans="4:4">
      <c r="D127" s="378"/>
    </row>
    <row r="128" spans="4:4">
      <c r="D128" s="378"/>
    </row>
    <row r="129" spans="4:4">
      <c r="D129" s="378"/>
    </row>
    <row r="130" spans="4:4">
      <c r="D130" s="378"/>
    </row>
    <row r="131" spans="4:4">
      <c r="D131" s="378"/>
    </row>
    <row r="132" spans="4:4">
      <c r="D132" s="378"/>
    </row>
    <row r="133" spans="4:4">
      <c r="D133" s="378"/>
    </row>
    <row r="134" spans="4:4">
      <c r="D134" s="378"/>
    </row>
    <row r="135" spans="4:4">
      <c r="D135" s="378"/>
    </row>
    <row r="136" spans="4:4">
      <c r="D136" s="378"/>
    </row>
    <row r="137" spans="4:4">
      <c r="D137" s="378"/>
    </row>
    <row r="138" spans="4:4">
      <c r="D138" s="378"/>
    </row>
    <row r="139" spans="4:4">
      <c r="D139" s="378"/>
    </row>
    <row r="140" spans="4:4">
      <c r="D140" s="378"/>
    </row>
    <row r="141" spans="4:4">
      <c r="D141" s="378"/>
    </row>
    <row r="142" spans="4:4">
      <c r="D142" s="378"/>
    </row>
    <row r="143" spans="4:4">
      <c r="D143" s="378"/>
    </row>
    <row r="144" spans="4:4">
      <c r="D144" s="378"/>
    </row>
    <row r="145" spans="4:4">
      <c r="D145" s="378"/>
    </row>
    <row r="146" spans="4:4">
      <c r="D146" s="378"/>
    </row>
    <row r="147" spans="4:4">
      <c r="D147" s="378"/>
    </row>
    <row r="148" spans="4:4">
      <c r="D148" s="378"/>
    </row>
    <row r="149" spans="4:4">
      <c r="D149" s="378"/>
    </row>
    <row r="150" spans="4:4">
      <c r="D150" s="378"/>
    </row>
    <row r="151" spans="4:4">
      <c r="D151" s="378"/>
    </row>
    <row r="152" spans="4:4">
      <c r="D152" s="378"/>
    </row>
    <row r="153" spans="4:4">
      <c r="D153" s="378"/>
    </row>
    <row r="154" spans="4:4">
      <c r="D154" s="378"/>
    </row>
    <row r="155" spans="4:4">
      <c r="D155" s="378"/>
    </row>
    <row r="156" spans="4:4">
      <c r="D156" s="378"/>
    </row>
    <row r="157" spans="4:4">
      <c r="D157" s="378"/>
    </row>
    <row r="158" spans="4:4">
      <c r="D158" s="378"/>
    </row>
    <row r="159" spans="4:4">
      <c r="D159" s="378"/>
    </row>
    <row r="160" spans="4:4">
      <c r="D160" s="378"/>
    </row>
    <row r="161" spans="4:4">
      <c r="D161" s="378"/>
    </row>
    <row r="162" spans="4:4">
      <c r="D162" s="378"/>
    </row>
    <row r="163" spans="4:4">
      <c r="D163" s="378"/>
    </row>
    <row r="164" spans="4:4">
      <c r="D164" s="378"/>
    </row>
    <row r="165" spans="4:4">
      <c r="D165" s="378"/>
    </row>
    <row r="166" spans="4:4">
      <c r="D166" s="378"/>
    </row>
    <row r="167" spans="4:4">
      <c r="D167" s="378"/>
    </row>
    <row r="168" spans="4:4">
      <c r="D168" s="378"/>
    </row>
    <row r="169" spans="4:4">
      <c r="D169" s="378"/>
    </row>
    <row r="170" spans="4:4">
      <c r="D170" s="378"/>
    </row>
    <row r="171" spans="4:4">
      <c r="D171" s="378"/>
    </row>
    <row r="172" spans="4:4">
      <c r="D172" s="378"/>
    </row>
    <row r="173" spans="4:4">
      <c r="D173" s="378"/>
    </row>
    <row r="174" spans="4:4">
      <c r="D174" s="378"/>
    </row>
    <row r="175" spans="4:4">
      <c r="D175" s="378"/>
    </row>
    <row r="176" spans="4:4">
      <c r="D176" s="378"/>
    </row>
    <row r="177" spans="4:4">
      <c r="D177" s="378"/>
    </row>
    <row r="178" spans="4:4">
      <c r="D178" s="378"/>
    </row>
    <row r="179" spans="4:4">
      <c r="D179" s="378"/>
    </row>
    <row r="180" spans="4:4">
      <c r="D180" s="378"/>
    </row>
    <row r="181" spans="4:4">
      <c r="D181" s="378"/>
    </row>
    <row r="182" spans="4:4">
      <c r="D182" s="378"/>
    </row>
    <row r="183" spans="4:4">
      <c r="D183" s="378"/>
    </row>
    <row r="184" spans="4:4">
      <c r="D184" s="378"/>
    </row>
    <row r="185" spans="4:4">
      <c r="D185" s="378"/>
    </row>
    <row r="186" spans="4:4">
      <c r="D186" s="378"/>
    </row>
    <row r="187" spans="4:4">
      <c r="D187" s="378"/>
    </row>
    <row r="188" spans="4:4">
      <c r="D188" s="378"/>
    </row>
    <row r="189" spans="4:4">
      <c r="D189" s="378"/>
    </row>
    <row r="190" spans="4:4">
      <c r="D190" s="378"/>
    </row>
    <row r="191" spans="4:4">
      <c r="D191" s="378"/>
    </row>
    <row r="192" spans="4:4">
      <c r="D192" s="378"/>
    </row>
    <row r="193" spans="4:4">
      <c r="D193" s="378"/>
    </row>
    <row r="194" spans="4:4">
      <c r="D194" s="378"/>
    </row>
    <row r="195" spans="4:4">
      <c r="D195" s="378"/>
    </row>
    <row r="196" spans="4:4">
      <c r="D196" s="378"/>
    </row>
    <row r="197" spans="4:4">
      <c r="D197" s="378"/>
    </row>
    <row r="198" spans="4:4">
      <c r="D198" s="378"/>
    </row>
    <row r="199" spans="4:4">
      <c r="D199" s="378"/>
    </row>
    <row r="200" spans="4:4">
      <c r="D200" s="378"/>
    </row>
    <row r="201" spans="4:4">
      <c r="D201" s="378"/>
    </row>
    <row r="202" spans="4:4">
      <c r="D202" s="378"/>
    </row>
    <row r="203" spans="4:4">
      <c r="D203" s="378"/>
    </row>
    <row r="204" spans="4:4">
      <c r="D204" s="378"/>
    </row>
    <row r="205" spans="4:4">
      <c r="D205" s="378"/>
    </row>
    <row r="206" spans="4:4">
      <c r="D206" s="378"/>
    </row>
    <row r="207" spans="4:4">
      <c r="D207" s="378"/>
    </row>
    <row r="208" spans="4:4">
      <c r="D208" s="378"/>
    </row>
    <row r="209" spans="4:4">
      <c r="D209" s="378"/>
    </row>
    <row r="210" spans="4:4">
      <c r="D210" s="378"/>
    </row>
    <row r="211" spans="4:4">
      <c r="D211" s="378"/>
    </row>
    <row r="212" spans="4:4">
      <c r="D212" s="378"/>
    </row>
    <row r="213" spans="4:4">
      <c r="D213" s="378"/>
    </row>
    <row r="214" spans="4:4">
      <c r="D214" s="378"/>
    </row>
    <row r="215" spans="4:4">
      <c r="D215" s="378"/>
    </row>
    <row r="216" spans="4:4">
      <c r="D216" s="378"/>
    </row>
    <row r="217" spans="4:4">
      <c r="D217" s="378"/>
    </row>
    <row r="218" spans="4:4">
      <c r="D218" s="378"/>
    </row>
    <row r="219" spans="4:4">
      <c r="D219" s="378"/>
    </row>
    <row r="220" spans="4:4">
      <c r="D220" s="378"/>
    </row>
    <row r="221" spans="4:4">
      <c r="D221" s="378"/>
    </row>
    <row r="222" spans="4:4">
      <c r="D222" s="378"/>
    </row>
    <row r="223" spans="4:4">
      <c r="D223" s="378"/>
    </row>
    <row r="224" spans="4:4">
      <c r="D224" s="378"/>
    </row>
    <row r="225" spans="4:4">
      <c r="D225" s="378"/>
    </row>
    <row r="226" spans="4:4">
      <c r="D226" s="378"/>
    </row>
    <row r="227" spans="4:4">
      <c r="D227" s="378"/>
    </row>
    <row r="228" spans="4:4">
      <c r="D228" s="378"/>
    </row>
    <row r="229" spans="4:4">
      <c r="D229" s="378"/>
    </row>
    <row r="230" spans="4:4">
      <c r="D230" s="378"/>
    </row>
    <row r="231" spans="4:4">
      <c r="D231" s="378"/>
    </row>
    <row r="232" spans="4:4">
      <c r="D232" s="378"/>
    </row>
    <row r="233" spans="4:4">
      <c r="D233" s="378"/>
    </row>
    <row r="234" spans="4:4">
      <c r="D234" s="378"/>
    </row>
    <row r="235" spans="4:4">
      <c r="D235" s="378"/>
    </row>
    <row r="236" spans="4:4">
      <c r="D236" s="378"/>
    </row>
    <row r="237" spans="4:4">
      <c r="D237" s="378"/>
    </row>
    <row r="238" spans="4:4">
      <c r="D238" s="378"/>
    </row>
    <row r="239" spans="4:4">
      <c r="D239" s="378"/>
    </row>
    <row r="240" spans="4:4">
      <c r="D240" s="378"/>
    </row>
    <row r="241" spans="4:4">
      <c r="D241" s="378"/>
    </row>
    <row r="242" spans="4:4">
      <c r="D242" s="378"/>
    </row>
    <row r="243" spans="4:4">
      <c r="D243" s="378"/>
    </row>
    <row r="244" spans="4:4">
      <c r="D244" s="378"/>
    </row>
    <row r="245" spans="4:4">
      <c r="D245" s="378"/>
    </row>
    <row r="246" spans="4:4">
      <c r="D246" s="378"/>
    </row>
    <row r="247" spans="4:4">
      <c r="D247" s="378"/>
    </row>
    <row r="248" spans="4:4">
      <c r="D248" s="378"/>
    </row>
    <row r="249" spans="4:4">
      <c r="D249" s="378"/>
    </row>
    <row r="250" spans="4:4">
      <c r="D250" s="378"/>
    </row>
    <row r="251" spans="4:4">
      <c r="D251" s="378"/>
    </row>
    <row r="252" spans="4:4">
      <c r="D252" s="378"/>
    </row>
    <row r="253" spans="4:4">
      <c r="D253" s="378"/>
    </row>
    <row r="254" spans="4:4">
      <c r="D254" s="378"/>
    </row>
    <row r="255" spans="4:4">
      <c r="D255" s="378"/>
    </row>
    <row r="256" spans="4:4">
      <c r="D256" s="378"/>
    </row>
    <row r="257" spans="4:4">
      <c r="D257" s="378"/>
    </row>
    <row r="258" spans="4:4">
      <c r="D258" s="378"/>
    </row>
    <row r="259" spans="4:4">
      <c r="D259" s="378"/>
    </row>
    <row r="260" spans="4:4">
      <c r="D260" s="378"/>
    </row>
    <row r="261" spans="4:4">
      <c r="D261" s="378"/>
    </row>
    <row r="262" spans="4:4">
      <c r="D262" s="378"/>
    </row>
    <row r="263" spans="4:4">
      <c r="D263" s="378"/>
    </row>
    <row r="264" spans="4:4">
      <c r="D264" s="378"/>
    </row>
    <row r="265" spans="4:4">
      <c r="D265" s="378"/>
    </row>
    <row r="266" spans="4:4">
      <c r="D266" s="378"/>
    </row>
    <row r="267" spans="4:4">
      <c r="D267" s="378"/>
    </row>
    <row r="268" spans="4:4">
      <c r="D268" s="378"/>
    </row>
    <row r="269" spans="4:4">
      <c r="D269" s="378"/>
    </row>
    <row r="270" spans="4:4">
      <c r="D270" s="378"/>
    </row>
    <row r="271" spans="4:4">
      <c r="D271" s="378"/>
    </row>
    <row r="272" spans="4:4">
      <c r="D272" s="378"/>
    </row>
    <row r="273" spans="4:4">
      <c r="D273" s="378"/>
    </row>
    <row r="274" spans="4:4">
      <c r="D274" s="378"/>
    </row>
    <row r="275" spans="4:4">
      <c r="D275" s="378"/>
    </row>
    <row r="276" spans="4:4">
      <c r="D276" s="378"/>
    </row>
    <row r="277" spans="4:4">
      <c r="D277" s="378"/>
    </row>
    <row r="278" spans="4:4">
      <c r="D278" s="378"/>
    </row>
    <row r="279" spans="4:4">
      <c r="D279" s="378"/>
    </row>
    <row r="280" spans="4:4">
      <c r="D280" s="378"/>
    </row>
    <row r="281" spans="4:4">
      <c r="D281" s="378"/>
    </row>
    <row r="282" spans="4:4">
      <c r="D282" s="378"/>
    </row>
    <row r="283" spans="4:4">
      <c r="D283" s="378"/>
    </row>
    <row r="284" spans="4:4">
      <c r="D284" s="378"/>
    </row>
    <row r="285" spans="4:4">
      <c r="D285" s="378"/>
    </row>
    <row r="286" spans="4:4">
      <c r="D286" s="378"/>
    </row>
    <row r="287" spans="4:4">
      <c r="D287" s="378"/>
    </row>
    <row r="288" spans="4:4">
      <c r="D288" s="378"/>
    </row>
    <row r="289" spans="4:4">
      <c r="D289" s="378"/>
    </row>
    <row r="290" spans="4:4">
      <c r="D290" s="378"/>
    </row>
    <row r="291" spans="4:4">
      <c r="D291" s="378"/>
    </row>
    <row r="292" spans="4:4">
      <c r="D292" s="378"/>
    </row>
    <row r="293" spans="4:4">
      <c r="D293" s="378"/>
    </row>
    <row r="294" spans="4:4">
      <c r="D294" s="378"/>
    </row>
    <row r="295" spans="4:4">
      <c r="D295" s="378"/>
    </row>
    <row r="296" spans="4:4">
      <c r="D296" s="378"/>
    </row>
    <row r="297" spans="4:4">
      <c r="D297" s="378"/>
    </row>
    <row r="298" spans="4:4">
      <c r="D298" s="378"/>
    </row>
    <row r="299" spans="4:4">
      <c r="D299" s="378"/>
    </row>
    <row r="300" spans="4:4">
      <c r="D300" s="378"/>
    </row>
    <row r="301" spans="4:4">
      <c r="D301" s="378"/>
    </row>
    <row r="302" spans="4:4">
      <c r="D302" s="378"/>
    </row>
    <row r="303" spans="4:4">
      <c r="D303" s="378"/>
    </row>
    <row r="304" spans="4:4">
      <c r="D304" s="378"/>
    </row>
    <row r="305" spans="4:4">
      <c r="D305" s="378"/>
    </row>
    <row r="306" spans="4:4">
      <c r="D306" s="378"/>
    </row>
    <row r="307" spans="4:4">
      <c r="D307" s="378"/>
    </row>
    <row r="308" spans="4:4">
      <c r="D308" s="378"/>
    </row>
    <row r="309" spans="4:4">
      <c r="D309" s="378"/>
    </row>
    <row r="310" spans="4:4">
      <c r="D310" s="378"/>
    </row>
    <row r="311" spans="4:4">
      <c r="D311" s="378"/>
    </row>
    <row r="312" spans="4:4">
      <c r="D312" s="378"/>
    </row>
    <row r="313" spans="4:4">
      <c r="D313" s="378"/>
    </row>
    <row r="314" spans="4:4">
      <c r="D314" s="378"/>
    </row>
    <row r="315" spans="4:4">
      <c r="D315" s="378"/>
    </row>
    <row r="316" spans="4:4">
      <c r="D316" s="378"/>
    </row>
    <row r="317" spans="4:4">
      <c r="D317" s="378"/>
    </row>
    <row r="318" spans="4:4">
      <c r="D318" s="378"/>
    </row>
    <row r="319" spans="4:4">
      <c r="D319" s="378"/>
    </row>
    <row r="320" spans="4:4">
      <c r="D320" s="378"/>
    </row>
    <row r="321" spans="4:4">
      <c r="D321" s="378"/>
    </row>
    <row r="322" spans="4:4">
      <c r="D322" s="378"/>
    </row>
    <row r="323" spans="4:4">
      <c r="D323" s="378"/>
    </row>
    <row r="324" spans="4:4">
      <c r="D324" s="378"/>
    </row>
    <row r="325" spans="4:4">
      <c r="D325" s="378"/>
    </row>
    <row r="326" spans="4:4">
      <c r="D326" s="378"/>
    </row>
    <row r="327" spans="4:4">
      <c r="D327" s="378"/>
    </row>
    <row r="328" spans="4:4">
      <c r="D328" s="378"/>
    </row>
    <row r="329" spans="4:4">
      <c r="D329" s="378"/>
    </row>
    <row r="330" spans="4:4">
      <c r="D330" s="378"/>
    </row>
    <row r="331" spans="4:4">
      <c r="D331" s="378"/>
    </row>
    <row r="332" spans="4:4">
      <c r="D332" s="378"/>
    </row>
    <row r="333" spans="4:4">
      <c r="D333" s="378"/>
    </row>
    <row r="334" spans="4:4">
      <c r="D334" s="378"/>
    </row>
    <row r="335" spans="4:4">
      <c r="D335" s="378"/>
    </row>
    <row r="336" spans="4:4">
      <c r="D336" s="378"/>
    </row>
    <row r="337" spans="4:4">
      <c r="D337" s="378"/>
    </row>
    <row r="338" spans="4:4">
      <c r="D338" s="378"/>
    </row>
    <row r="339" spans="4:4">
      <c r="D339" s="378"/>
    </row>
    <row r="340" spans="4:4">
      <c r="D340" s="378"/>
    </row>
    <row r="341" spans="4:4">
      <c r="D341" s="378"/>
    </row>
    <row r="342" spans="4:4">
      <c r="D342" s="378"/>
    </row>
    <row r="343" spans="4:4">
      <c r="D343" s="378"/>
    </row>
    <row r="344" spans="4:4">
      <c r="D344" s="378"/>
    </row>
    <row r="345" spans="4:4">
      <c r="D345" s="378"/>
    </row>
    <row r="346" spans="4:4">
      <c r="D346" s="378"/>
    </row>
    <row r="347" spans="4:4">
      <c r="D347" s="378"/>
    </row>
    <row r="348" spans="4:4">
      <c r="D348" s="378"/>
    </row>
    <row r="349" spans="4:4">
      <c r="D349" s="378"/>
    </row>
    <row r="350" spans="4:4">
      <c r="D350" s="378"/>
    </row>
    <row r="351" spans="4:4">
      <c r="D351" s="378"/>
    </row>
    <row r="352" spans="4:4">
      <c r="D352" s="378"/>
    </row>
    <row r="353" spans="4:4">
      <c r="D353" s="378"/>
    </row>
    <row r="354" spans="4:4">
      <c r="D354" s="378"/>
    </row>
    <row r="355" spans="4:4">
      <c r="D355" s="378"/>
    </row>
    <row r="356" spans="4:4">
      <c r="D356" s="378"/>
    </row>
    <row r="357" spans="4:4">
      <c r="D357" s="378"/>
    </row>
    <row r="358" spans="4:4">
      <c r="D358" s="378"/>
    </row>
    <row r="359" spans="4:4">
      <c r="D359" s="378"/>
    </row>
    <row r="360" spans="4:4">
      <c r="D360" s="378"/>
    </row>
    <row r="361" spans="4:4">
      <c r="D361" s="378"/>
    </row>
    <row r="362" spans="4:4">
      <c r="D362" s="378"/>
    </row>
    <row r="363" spans="4:4">
      <c r="D363" s="378"/>
    </row>
    <row r="364" spans="4:4">
      <c r="D364" s="378"/>
    </row>
    <row r="365" spans="4:4">
      <c r="D365" s="378"/>
    </row>
    <row r="366" spans="4:4">
      <c r="D366" s="378"/>
    </row>
    <row r="367" spans="4:4">
      <c r="D367" s="378"/>
    </row>
    <row r="368" spans="4:4">
      <c r="D368" s="378"/>
    </row>
    <row r="369" spans="4:4">
      <c r="D369" s="378"/>
    </row>
    <row r="370" spans="4:4">
      <c r="D370" s="378"/>
    </row>
    <row r="371" spans="4:4">
      <c r="D371" s="378"/>
    </row>
    <row r="372" spans="4:4">
      <c r="D372" s="378"/>
    </row>
    <row r="373" spans="4:4">
      <c r="D373" s="378"/>
    </row>
    <row r="374" spans="4:4">
      <c r="D374" s="378"/>
    </row>
    <row r="375" spans="4:4">
      <c r="D375" s="378"/>
    </row>
    <row r="376" spans="4:4">
      <c r="D376" s="378"/>
    </row>
    <row r="377" spans="4:4">
      <c r="D377" s="378"/>
    </row>
    <row r="378" spans="4:4">
      <c r="D378" s="378"/>
    </row>
    <row r="379" spans="4:4">
      <c r="D379" s="378"/>
    </row>
    <row r="380" spans="4:4">
      <c r="D380" s="378"/>
    </row>
    <row r="381" spans="4:4">
      <c r="D381" s="378"/>
    </row>
    <row r="382" spans="4:4">
      <c r="D382" s="378"/>
    </row>
    <row r="383" spans="4:4">
      <c r="D383" s="378"/>
    </row>
    <row r="384" spans="4:4">
      <c r="D384" s="378"/>
    </row>
    <row r="385" spans="4:4">
      <c r="D385" s="378"/>
    </row>
    <row r="386" spans="4:4">
      <c r="D386" s="378"/>
    </row>
    <row r="387" spans="4:4">
      <c r="D387" s="378"/>
    </row>
    <row r="388" spans="4:4">
      <c r="D388" s="378"/>
    </row>
    <row r="389" spans="4:4">
      <c r="D389" s="378"/>
    </row>
    <row r="390" spans="4:4">
      <c r="D390" s="378"/>
    </row>
    <row r="391" spans="4:4">
      <c r="D391" s="378"/>
    </row>
    <row r="392" spans="4:4">
      <c r="D392" s="378"/>
    </row>
    <row r="393" spans="4:4">
      <c r="D393" s="378"/>
    </row>
    <row r="394" spans="4:4">
      <c r="D394" s="378"/>
    </row>
    <row r="395" spans="4:4">
      <c r="D395" s="378"/>
    </row>
    <row r="396" spans="4:4">
      <c r="D396" s="378"/>
    </row>
    <row r="397" spans="4:4">
      <c r="D397" s="378"/>
    </row>
    <row r="398" spans="4:4">
      <c r="D398" s="378"/>
    </row>
    <row r="399" spans="4:4">
      <c r="D399" s="378"/>
    </row>
    <row r="400" spans="4:4">
      <c r="D400" s="378"/>
    </row>
    <row r="401" spans="4:4">
      <c r="D401" s="378"/>
    </row>
    <row r="402" spans="4:4">
      <c r="D402" s="378"/>
    </row>
    <row r="403" spans="4:4">
      <c r="D403" s="378"/>
    </row>
    <row r="404" spans="4:4">
      <c r="D404" s="378"/>
    </row>
    <row r="405" spans="4:4">
      <c r="D405" s="378"/>
    </row>
    <row r="406" spans="4:4">
      <c r="D406" s="378"/>
    </row>
    <row r="407" spans="4:4">
      <c r="D407" s="378"/>
    </row>
    <row r="408" spans="4:4">
      <c r="D408" s="378"/>
    </row>
    <row r="409" spans="4:4">
      <c r="D409" s="378"/>
    </row>
    <row r="410" spans="4:4">
      <c r="D410" s="378"/>
    </row>
    <row r="411" spans="4:4">
      <c r="D411" s="378"/>
    </row>
    <row r="412" spans="4:4">
      <c r="D412" s="378"/>
    </row>
    <row r="413" spans="4:4">
      <c r="D413" s="378"/>
    </row>
    <row r="414" spans="4:4">
      <c r="D414" s="378"/>
    </row>
    <row r="415" spans="4:4">
      <c r="D415" s="378"/>
    </row>
    <row r="416" spans="4:4">
      <c r="D416" s="378"/>
    </row>
    <row r="417" spans="4:4">
      <c r="D417" s="378"/>
    </row>
    <row r="418" spans="4:4">
      <c r="D418" s="378"/>
    </row>
    <row r="419" spans="4:4">
      <c r="D419" s="378"/>
    </row>
    <row r="420" spans="4:4">
      <c r="D420" s="378"/>
    </row>
    <row r="421" spans="4:4">
      <c r="D421" s="378"/>
    </row>
    <row r="422" spans="4:4">
      <c r="D422" s="378"/>
    </row>
    <row r="423" spans="4:4">
      <c r="D423" s="378"/>
    </row>
    <row r="424" spans="4:4">
      <c r="D424" s="378"/>
    </row>
    <row r="425" spans="4:4">
      <c r="D425" s="378"/>
    </row>
    <row r="426" spans="4:4">
      <c r="D426" s="378"/>
    </row>
    <row r="427" spans="4:4">
      <c r="D427" s="378"/>
    </row>
    <row r="428" spans="4:4">
      <c r="D428" s="378"/>
    </row>
    <row r="429" spans="4:4">
      <c r="D429" s="378"/>
    </row>
    <row r="430" spans="4:4">
      <c r="D430" s="378"/>
    </row>
    <row r="431" spans="4:4">
      <c r="D431" s="378"/>
    </row>
    <row r="432" spans="4:4">
      <c r="D432" s="378"/>
    </row>
    <row r="433" spans="4:4">
      <c r="D433" s="378"/>
    </row>
    <row r="434" spans="4:4">
      <c r="D434" s="378"/>
    </row>
    <row r="435" spans="4:4">
      <c r="D435" s="378"/>
    </row>
    <row r="436" spans="4:4">
      <c r="D436" s="378"/>
    </row>
    <row r="437" spans="4:4">
      <c r="D437" s="378"/>
    </row>
    <row r="438" spans="4:4">
      <c r="D438" s="378"/>
    </row>
    <row r="439" spans="4:4">
      <c r="D439" s="378"/>
    </row>
    <row r="440" spans="4:4">
      <c r="D440" s="378"/>
    </row>
    <row r="441" spans="4:4">
      <c r="D441" s="378"/>
    </row>
    <row r="442" spans="4:4">
      <c r="D442" s="378"/>
    </row>
    <row r="443" spans="4:4">
      <c r="D443" s="378"/>
    </row>
    <row r="444" spans="4:4">
      <c r="D444" s="378"/>
    </row>
    <row r="445" spans="4:4">
      <c r="D445" s="378"/>
    </row>
    <row r="446" spans="4:4">
      <c r="D446" s="378"/>
    </row>
    <row r="447" spans="4:4">
      <c r="D447" s="378"/>
    </row>
    <row r="448" spans="4:4">
      <c r="D448" s="378"/>
    </row>
    <row r="449" spans="4:4">
      <c r="D449" s="378"/>
    </row>
    <row r="450" spans="4:4">
      <c r="D450" s="378"/>
    </row>
    <row r="451" spans="4:4">
      <c r="D451" s="378"/>
    </row>
    <row r="452" spans="4:4">
      <c r="D452" s="378"/>
    </row>
    <row r="453" spans="4:4">
      <c r="D453" s="378"/>
    </row>
    <row r="454" spans="4:4">
      <c r="D454" s="378"/>
    </row>
    <row r="455" spans="4:4">
      <c r="D455" s="378"/>
    </row>
    <row r="456" spans="4:4">
      <c r="D456" s="378"/>
    </row>
    <row r="457" spans="4:4">
      <c r="D457" s="378"/>
    </row>
    <row r="458" spans="4:4">
      <c r="D458" s="378"/>
    </row>
    <row r="459" spans="4:4">
      <c r="D459" s="378"/>
    </row>
    <row r="460" spans="4:4">
      <c r="D460" s="378"/>
    </row>
    <row r="461" spans="4:4">
      <c r="D461" s="378"/>
    </row>
    <row r="462" spans="4:4">
      <c r="D462" s="378"/>
    </row>
    <row r="463" spans="4:4">
      <c r="D463" s="378"/>
    </row>
    <row r="464" spans="4:4">
      <c r="D464" s="378"/>
    </row>
    <row r="465" spans="4:4">
      <c r="D465" s="378"/>
    </row>
    <row r="466" spans="4:4">
      <c r="D466" s="378"/>
    </row>
    <row r="467" spans="4:4">
      <c r="D467" s="378"/>
    </row>
    <row r="468" spans="4:4">
      <c r="D468" s="378"/>
    </row>
    <row r="469" spans="4:4">
      <c r="D469" s="378"/>
    </row>
    <row r="470" spans="4:4">
      <c r="D470" s="378"/>
    </row>
    <row r="471" spans="4:4">
      <c r="D471" s="378"/>
    </row>
    <row r="472" spans="4:4">
      <c r="D472" s="378"/>
    </row>
    <row r="473" spans="4:4">
      <c r="D473" s="378"/>
    </row>
    <row r="474" spans="4:4">
      <c r="D474" s="378"/>
    </row>
    <row r="475" spans="4:4">
      <c r="D475" s="378"/>
    </row>
    <row r="476" spans="4:4">
      <c r="D476" s="378"/>
    </row>
    <row r="477" spans="4:4">
      <c r="D477" s="378"/>
    </row>
    <row r="478" spans="4:4">
      <c r="D478" s="378"/>
    </row>
    <row r="479" spans="4:4">
      <c r="D479" s="378"/>
    </row>
    <row r="480" spans="4:4">
      <c r="D480" s="378"/>
    </row>
    <row r="481" spans="4:4">
      <c r="D481" s="378"/>
    </row>
    <row r="482" spans="4:4">
      <c r="D482" s="378"/>
    </row>
    <row r="483" spans="4:4">
      <c r="D483" s="378"/>
    </row>
    <row r="484" spans="4:4">
      <c r="D484" s="378"/>
    </row>
    <row r="485" spans="4:4">
      <c r="D485" s="378"/>
    </row>
    <row r="486" spans="4:4">
      <c r="D486" s="378"/>
    </row>
    <row r="487" spans="4:4">
      <c r="D487" s="378"/>
    </row>
    <row r="488" spans="4:4">
      <c r="D488" s="378"/>
    </row>
    <row r="489" spans="4:4">
      <c r="D489" s="378"/>
    </row>
    <row r="490" spans="4:4">
      <c r="D490" s="378"/>
    </row>
    <row r="491" spans="4:4">
      <c r="D491" s="378"/>
    </row>
    <row r="492" spans="4:4">
      <c r="D492" s="378"/>
    </row>
    <row r="493" spans="4:4">
      <c r="D493" s="378"/>
    </row>
    <row r="494" spans="4:4">
      <c r="D494" s="378"/>
    </row>
    <row r="495" spans="4:4">
      <c r="D495" s="378"/>
    </row>
    <row r="496" spans="4:4">
      <c r="D496" s="378"/>
    </row>
    <row r="497" spans="4:4">
      <c r="D497" s="378"/>
    </row>
    <row r="498" spans="4:4">
      <c r="D498" s="378"/>
    </row>
    <row r="499" spans="4:4">
      <c r="D499" s="378"/>
    </row>
    <row r="500" spans="4:4">
      <c r="D500" s="378"/>
    </row>
    <row r="501" spans="4:4">
      <c r="D501" s="378"/>
    </row>
    <row r="502" spans="4:4">
      <c r="D502" s="378"/>
    </row>
    <row r="503" spans="4:4">
      <c r="D503" s="378"/>
    </row>
    <row r="504" spans="4:4">
      <c r="D504" s="378"/>
    </row>
    <row r="505" spans="4:4">
      <c r="D505" s="378"/>
    </row>
    <row r="506" spans="4:4">
      <c r="D506" s="378"/>
    </row>
    <row r="507" spans="4:4">
      <c r="D507" s="378"/>
    </row>
    <row r="508" spans="4:4">
      <c r="D508" s="378"/>
    </row>
    <row r="509" spans="4:4">
      <c r="D509" s="378"/>
    </row>
    <row r="510" spans="4:4">
      <c r="D510" s="378"/>
    </row>
    <row r="511" spans="4:4">
      <c r="D511" s="378"/>
    </row>
    <row r="512" spans="4:4">
      <c r="D512" s="378"/>
    </row>
    <row r="513" spans="4:4">
      <c r="D513" s="378"/>
    </row>
    <row r="514" spans="4:4">
      <c r="D514" s="378"/>
    </row>
    <row r="515" spans="4:4">
      <c r="D515" s="378"/>
    </row>
    <row r="516" spans="4:4">
      <c r="D516" s="378"/>
    </row>
    <row r="517" spans="4:4">
      <c r="D517" s="378"/>
    </row>
    <row r="518" spans="4:4">
      <c r="D518" s="378"/>
    </row>
    <row r="519" spans="4:4">
      <c r="D519" s="378"/>
    </row>
    <row r="520" spans="4:4">
      <c r="D520" s="378"/>
    </row>
    <row r="521" spans="4:4">
      <c r="D521" s="378"/>
    </row>
    <row r="522" spans="4:4">
      <c r="D522" s="378"/>
    </row>
    <row r="523" spans="4:4">
      <c r="D523" s="378"/>
    </row>
    <row r="524" spans="4:4">
      <c r="D524" s="378"/>
    </row>
    <row r="525" spans="4:4">
      <c r="D525" s="378"/>
    </row>
    <row r="526" spans="4:4">
      <c r="D526" s="378"/>
    </row>
    <row r="527" spans="4:4">
      <c r="D527" s="378"/>
    </row>
    <row r="528" spans="4:4">
      <c r="D528" s="378"/>
    </row>
    <row r="529" spans="4:4">
      <c r="D529" s="378"/>
    </row>
    <row r="530" spans="4:4">
      <c r="D530" s="378"/>
    </row>
    <row r="531" spans="4:4">
      <c r="D531" s="378"/>
    </row>
    <row r="532" spans="4:4">
      <c r="D532" s="378"/>
    </row>
    <row r="533" spans="4:4">
      <c r="D533" s="378"/>
    </row>
    <row r="534" spans="4:4">
      <c r="D534" s="378"/>
    </row>
    <row r="535" spans="4:4">
      <c r="D535" s="378"/>
    </row>
    <row r="536" spans="4:4">
      <c r="D536" s="378"/>
    </row>
    <row r="537" spans="4:4">
      <c r="D537" s="378"/>
    </row>
    <row r="538" spans="4:4">
      <c r="D538" s="378"/>
    </row>
    <row r="539" spans="4:4">
      <c r="D539" s="378"/>
    </row>
    <row r="540" spans="4:4">
      <c r="D540" s="378"/>
    </row>
    <row r="541" spans="4:4">
      <c r="D541" s="378"/>
    </row>
    <row r="542" spans="4:4">
      <c r="D542" s="378"/>
    </row>
    <row r="543" spans="4:4">
      <c r="D543" s="378"/>
    </row>
    <row r="544" spans="4:4">
      <c r="D544" s="378"/>
    </row>
    <row r="545" spans="4:4">
      <c r="D545" s="378"/>
    </row>
    <row r="546" spans="4:4">
      <c r="D546" s="378"/>
    </row>
    <row r="547" spans="4:4">
      <c r="D547" s="378"/>
    </row>
    <row r="548" spans="4:4">
      <c r="D548" s="378"/>
    </row>
    <row r="549" spans="4:4">
      <c r="D549" s="378"/>
    </row>
    <row r="550" spans="4:4">
      <c r="D550" s="378"/>
    </row>
    <row r="551" spans="4:4">
      <c r="D551" s="378"/>
    </row>
    <row r="552" spans="4:4">
      <c r="D552" s="378"/>
    </row>
    <row r="553" spans="4:4">
      <c r="D553" s="378"/>
    </row>
    <row r="554" spans="4:4">
      <c r="D554" s="378"/>
    </row>
    <row r="555" spans="4:4">
      <c r="D555" s="378"/>
    </row>
    <row r="556" spans="4:4">
      <c r="D556" s="378"/>
    </row>
    <row r="557" spans="4:4">
      <c r="D557" s="378"/>
    </row>
    <row r="558" spans="4:4">
      <c r="D558" s="378"/>
    </row>
    <row r="559" spans="4:4">
      <c r="D559" s="378"/>
    </row>
    <row r="560" spans="4:4">
      <c r="D560" s="378"/>
    </row>
    <row r="561" spans="4:4">
      <c r="D561" s="378"/>
    </row>
    <row r="562" spans="4:4">
      <c r="D562" s="378"/>
    </row>
    <row r="563" spans="4:4">
      <c r="D563" s="378"/>
    </row>
    <row r="564" spans="4:4">
      <c r="D564" s="378"/>
    </row>
    <row r="565" spans="4:4">
      <c r="D565" s="378"/>
    </row>
    <row r="566" spans="4:4">
      <c r="D566" s="378"/>
    </row>
    <row r="567" spans="4:4">
      <c r="D567" s="378"/>
    </row>
    <row r="568" spans="4:4">
      <c r="D568" s="378"/>
    </row>
    <row r="569" spans="4:4">
      <c r="D569" s="378"/>
    </row>
    <row r="570" spans="4:4">
      <c r="D570" s="378"/>
    </row>
    <row r="571" spans="4:4">
      <c r="D571" s="378"/>
    </row>
    <row r="572" spans="4:4">
      <c r="D572" s="378"/>
    </row>
    <row r="573" spans="4:4">
      <c r="D573" s="378"/>
    </row>
    <row r="574" spans="4:4">
      <c r="D574" s="378"/>
    </row>
    <row r="575" spans="4:4">
      <c r="D575" s="378"/>
    </row>
    <row r="576" spans="4:4">
      <c r="D576" s="378"/>
    </row>
    <row r="577" spans="4:4">
      <c r="D577" s="378"/>
    </row>
    <row r="578" spans="4:4">
      <c r="D578" s="378"/>
    </row>
    <row r="579" spans="4:4">
      <c r="D579" s="378"/>
    </row>
    <row r="580" spans="4:4">
      <c r="D580" s="378"/>
    </row>
    <row r="581" spans="4:4">
      <c r="D581" s="378"/>
    </row>
    <row r="582" spans="4:4">
      <c r="D582" s="378"/>
    </row>
    <row r="583" spans="4:4">
      <c r="D583" s="378"/>
    </row>
    <row r="584" spans="4:4">
      <c r="D584" s="378"/>
    </row>
    <row r="585" spans="4:4">
      <c r="D585" s="378"/>
    </row>
    <row r="586" spans="4:4">
      <c r="D586" s="378"/>
    </row>
    <row r="587" spans="4:4">
      <c r="D587" s="378"/>
    </row>
    <row r="588" spans="4:4">
      <c r="D588" s="378"/>
    </row>
    <row r="589" spans="4:4">
      <c r="D589" s="378"/>
    </row>
    <row r="590" spans="4:4">
      <c r="D590" s="378"/>
    </row>
    <row r="591" spans="4:4">
      <c r="D591" s="378"/>
    </row>
    <row r="592" spans="4:4">
      <c r="D592" s="378"/>
    </row>
    <row r="593" spans="4:4">
      <c r="D593" s="378"/>
    </row>
    <row r="594" spans="4:4">
      <c r="D594" s="378"/>
    </row>
    <row r="595" spans="4:4">
      <c r="D595" s="378"/>
    </row>
    <row r="596" spans="4:4">
      <c r="D596" s="378"/>
    </row>
    <row r="597" spans="4:4">
      <c r="D597" s="378"/>
    </row>
    <row r="598" spans="4:4">
      <c r="D598" s="378"/>
    </row>
    <row r="599" spans="4:4">
      <c r="D599" s="378"/>
    </row>
    <row r="600" spans="4:4">
      <c r="D600" s="378"/>
    </row>
    <row r="601" spans="4:4">
      <c r="D601" s="378"/>
    </row>
    <row r="602" spans="4:4">
      <c r="D602" s="378"/>
    </row>
    <row r="603" spans="4:4">
      <c r="D603" s="378"/>
    </row>
    <row r="604" spans="4:4">
      <c r="D604" s="378"/>
    </row>
    <row r="605" spans="4:4">
      <c r="D605" s="378"/>
    </row>
    <row r="606" spans="4:4">
      <c r="D606" s="378"/>
    </row>
    <row r="607" spans="4:4">
      <c r="D607" s="378"/>
    </row>
    <row r="608" spans="4:4">
      <c r="D608" s="378"/>
    </row>
    <row r="609" spans="4:4">
      <c r="D609" s="378"/>
    </row>
    <row r="610" spans="4:4">
      <c r="D610" s="378"/>
    </row>
    <row r="611" spans="4:4">
      <c r="D611" s="378"/>
    </row>
    <row r="612" spans="4:4">
      <c r="D612" s="378"/>
    </row>
    <row r="613" spans="4:4">
      <c r="D613" s="378"/>
    </row>
    <row r="614" spans="4:4">
      <c r="D614" s="378"/>
    </row>
    <row r="615" spans="4:4">
      <c r="D615" s="378"/>
    </row>
    <row r="616" spans="4:4">
      <c r="D616" s="378"/>
    </row>
    <row r="617" spans="4:4">
      <c r="D617" s="378"/>
    </row>
    <row r="618" spans="4:4">
      <c r="D618" s="378"/>
    </row>
    <row r="619" spans="4:4">
      <c r="D619" s="378"/>
    </row>
    <row r="620" spans="4:4">
      <c r="D620" s="378"/>
    </row>
    <row r="621" spans="4:4">
      <c r="D621" s="378"/>
    </row>
    <row r="622" spans="4:4">
      <c r="D622" s="378"/>
    </row>
    <row r="623" spans="4:4">
      <c r="D623" s="378"/>
    </row>
    <row r="624" spans="4:4">
      <c r="D624" s="378"/>
    </row>
    <row r="625" spans="4:4">
      <c r="D625" s="378"/>
    </row>
    <row r="626" spans="4:4">
      <c r="D626" s="378"/>
    </row>
    <row r="627" spans="4:4">
      <c r="D627" s="378"/>
    </row>
    <row r="628" spans="4:4">
      <c r="D628" s="378"/>
    </row>
    <row r="629" spans="4:4">
      <c r="D629" s="378"/>
    </row>
    <row r="630" spans="4:4">
      <c r="D630" s="378"/>
    </row>
    <row r="631" spans="4:4">
      <c r="D631" s="378"/>
    </row>
    <row r="632" spans="4:4">
      <c r="D632" s="378"/>
    </row>
    <row r="633" spans="4:4">
      <c r="D633" s="378"/>
    </row>
    <row r="634" spans="4:4">
      <c r="D634" s="378"/>
    </row>
    <row r="635" spans="4:4">
      <c r="D635" s="378"/>
    </row>
    <row r="636" spans="4:4">
      <c r="D636" s="378"/>
    </row>
    <row r="637" spans="4:4">
      <c r="D637" s="378"/>
    </row>
    <row r="638" spans="4:4">
      <c r="D638" s="378"/>
    </row>
    <row r="639" spans="4:4">
      <c r="D639" s="378"/>
    </row>
    <row r="640" spans="4:4">
      <c r="D640" s="378"/>
    </row>
    <row r="641" spans="4:4">
      <c r="D641" s="378"/>
    </row>
    <row r="642" spans="4:4">
      <c r="D642" s="378"/>
    </row>
    <row r="643" spans="4:4">
      <c r="D643" s="378"/>
    </row>
    <row r="644" spans="4:4">
      <c r="D644" s="378"/>
    </row>
    <row r="645" spans="4:4">
      <c r="D645" s="378"/>
    </row>
    <row r="646" spans="4:4">
      <c r="D646" s="378"/>
    </row>
    <row r="647" spans="4:4">
      <c r="D647" s="378"/>
    </row>
    <row r="648" spans="4:4">
      <c r="D648" s="378"/>
    </row>
    <row r="649" spans="4:4">
      <c r="D649" s="378"/>
    </row>
    <row r="650" spans="4:4">
      <c r="D650" s="378"/>
    </row>
    <row r="651" spans="4:4">
      <c r="D651" s="378"/>
    </row>
    <row r="652" spans="4:4">
      <c r="D652" s="378"/>
    </row>
    <row r="653" spans="4:4">
      <c r="D653" s="378"/>
    </row>
    <row r="654" spans="4:4">
      <c r="D654" s="378"/>
    </row>
    <row r="655" spans="4:4">
      <c r="D655" s="378"/>
    </row>
    <row r="656" spans="4:4">
      <c r="D656" s="378"/>
    </row>
    <row r="657" spans="4:4">
      <c r="D657" s="378"/>
    </row>
    <row r="658" spans="4:4">
      <c r="D658" s="378"/>
    </row>
    <row r="659" spans="4:4">
      <c r="D659" s="378"/>
    </row>
    <row r="660" spans="4:4">
      <c r="D660" s="378"/>
    </row>
    <row r="661" spans="4:4">
      <c r="D661" s="378"/>
    </row>
    <row r="662" spans="4:4">
      <c r="D662" s="378"/>
    </row>
    <row r="663" spans="4:4">
      <c r="D663" s="378"/>
    </row>
    <row r="664" spans="4:4">
      <c r="D664" s="378"/>
    </row>
    <row r="665" spans="4:4">
      <c r="D665" s="378"/>
    </row>
    <row r="666" spans="4:4">
      <c r="D666" s="378"/>
    </row>
    <row r="667" spans="4:4">
      <c r="D667" s="378"/>
    </row>
    <row r="668" spans="4:4">
      <c r="D668" s="378"/>
    </row>
    <row r="669" spans="4:4">
      <c r="D669" s="378"/>
    </row>
    <row r="670" spans="4:4">
      <c r="D670" s="378"/>
    </row>
    <row r="671" spans="4:4">
      <c r="D671" s="378"/>
    </row>
    <row r="672" spans="4:4">
      <c r="D672" s="378"/>
    </row>
    <row r="673" spans="4:4">
      <c r="D673" s="378"/>
    </row>
    <row r="674" spans="4:4">
      <c r="D674" s="378"/>
    </row>
    <row r="675" spans="4:4">
      <c r="D675" s="378"/>
    </row>
    <row r="676" spans="4:4">
      <c r="D676" s="378"/>
    </row>
    <row r="677" spans="4:4">
      <c r="D677" s="378"/>
    </row>
    <row r="678" spans="4:4">
      <c r="D678" s="378"/>
    </row>
    <row r="679" spans="4:4">
      <c r="D679" s="378"/>
    </row>
    <row r="680" spans="4:4">
      <c r="D680" s="378"/>
    </row>
    <row r="681" spans="4:4">
      <c r="D681" s="378"/>
    </row>
    <row r="682" spans="4:4">
      <c r="D682" s="378"/>
    </row>
    <row r="683" spans="4:4">
      <c r="D683" s="378"/>
    </row>
    <row r="684" spans="4:4">
      <c r="D684" s="378"/>
    </row>
    <row r="685" spans="4:4">
      <c r="D685" s="378"/>
    </row>
    <row r="686" spans="4:4">
      <c r="D686" s="378"/>
    </row>
    <row r="687" spans="4:4">
      <c r="D687" s="378"/>
    </row>
    <row r="688" spans="4:4">
      <c r="D688" s="378"/>
    </row>
    <row r="689" spans="4:4">
      <c r="D689" s="378"/>
    </row>
    <row r="690" spans="4:4">
      <c r="D690" s="378"/>
    </row>
    <row r="691" spans="4:4">
      <c r="D691" s="378"/>
    </row>
    <row r="692" spans="4:4">
      <c r="D692" s="378"/>
    </row>
    <row r="693" spans="4:4">
      <c r="D693" s="378"/>
    </row>
    <row r="694" spans="4:4">
      <c r="D694" s="378"/>
    </row>
    <row r="695" spans="4:4">
      <c r="D695" s="378"/>
    </row>
    <row r="696" spans="4:4">
      <c r="D696" s="378"/>
    </row>
    <row r="697" spans="4:4">
      <c r="D697" s="378"/>
    </row>
    <row r="698" spans="4:4">
      <c r="D698" s="378"/>
    </row>
    <row r="699" spans="4:4">
      <c r="D699" s="378"/>
    </row>
    <row r="700" spans="4:4">
      <c r="D700" s="378"/>
    </row>
    <row r="701" spans="4:4">
      <c r="D701" s="378"/>
    </row>
    <row r="702" spans="4:4">
      <c r="D702" s="378"/>
    </row>
    <row r="703" spans="4:4">
      <c r="D703" s="378"/>
    </row>
    <row r="704" spans="4:4">
      <c r="D704" s="378"/>
    </row>
    <row r="705" spans="4:4">
      <c r="D705" s="378"/>
    </row>
    <row r="706" spans="4:4">
      <c r="D706" s="378"/>
    </row>
    <row r="707" spans="4:4">
      <c r="D707" s="378"/>
    </row>
    <row r="708" spans="4:4">
      <c r="D708" s="378"/>
    </row>
    <row r="709" spans="4:4">
      <c r="D709" s="378"/>
    </row>
    <row r="710" spans="4:4">
      <c r="D710" s="378"/>
    </row>
    <row r="711" spans="4:4">
      <c r="D711" s="378"/>
    </row>
    <row r="712" spans="4:4">
      <c r="D712" s="378"/>
    </row>
    <row r="713" spans="4:4">
      <c r="D713" s="378"/>
    </row>
    <row r="714" spans="4:4">
      <c r="D714" s="378"/>
    </row>
    <row r="715" spans="4:4">
      <c r="D715" s="378"/>
    </row>
    <row r="716" spans="4:4">
      <c r="D716" s="378"/>
    </row>
    <row r="717" spans="4:4">
      <c r="D717" s="378"/>
    </row>
    <row r="718" spans="4:4">
      <c r="D718" s="378"/>
    </row>
    <row r="719" spans="4:4">
      <c r="D719" s="378"/>
    </row>
    <row r="720" spans="4:4">
      <c r="D720" s="378"/>
    </row>
    <row r="721" spans="4:4">
      <c r="D721" s="378"/>
    </row>
    <row r="722" spans="4:4">
      <c r="D722" s="378"/>
    </row>
    <row r="723" spans="4:4">
      <c r="D723" s="378"/>
    </row>
    <row r="724" spans="4:4">
      <c r="D724" s="378"/>
    </row>
    <row r="725" spans="4:4">
      <c r="D725" s="378"/>
    </row>
    <row r="726" spans="4:4">
      <c r="D726" s="378"/>
    </row>
    <row r="727" spans="4:4">
      <c r="D727" s="378"/>
    </row>
    <row r="728" spans="4:4">
      <c r="D728" s="378"/>
    </row>
    <row r="729" spans="4:4">
      <c r="D729" s="378"/>
    </row>
    <row r="730" spans="4:4">
      <c r="D730" s="378"/>
    </row>
    <row r="731" spans="4:4">
      <c r="D731" s="378"/>
    </row>
    <row r="732" spans="4:4">
      <c r="D732" s="378"/>
    </row>
    <row r="733" spans="4:4">
      <c r="D733" s="378"/>
    </row>
    <row r="734" spans="4:4">
      <c r="D734" s="378"/>
    </row>
    <row r="735" spans="4:4">
      <c r="D735" s="378"/>
    </row>
    <row r="736" spans="4:4">
      <c r="D736" s="378"/>
    </row>
    <row r="737" spans="4:4">
      <c r="D737" s="378"/>
    </row>
    <row r="738" spans="4:4">
      <c r="D738" s="378"/>
    </row>
    <row r="739" spans="4:4">
      <c r="D739" s="378"/>
    </row>
    <row r="740" spans="4:4">
      <c r="D740" s="378"/>
    </row>
    <row r="741" spans="4:4">
      <c r="D741" s="378"/>
    </row>
    <row r="742" spans="4:4">
      <c r="D742" s="378"/>
    </row>
    <row r="743" spans="4:4">
      <c r="D743" s="378"/>
    </row>
    <row r="744" spans="4:4">
      <c r="D744" s="378"/>
    </row>
    <row r="745" spans="4:4">
      <c r="D745" s="378"/>
    </row>
    <row r="746" spans="4:4">
      <c r="D746" s="378"/>
    </row>
    <row r="747" spans="4:4">
      <c r="D747" s="378"/>
    </row>
    <row r="748" spans="4:4">
      <c r="D748" s="378"/>
    </row>
    <row r="749" spans="4:4">
      <c r="D749" s="378"/>
    </row>
    <row r="750" spans="4:4">
      <c r="D750" s="378"/>
    </row>
    <row r="751" spans="4:4">
      <c r="D751" s="378"/>
    </row>
    <row r="752" spans="4:4">
      <c r="D752" s="378"/>
    </row>
    <row r="753" spans="4:4">
      <c r="D753" s="378"/>
    </row>
    <row r="754" spans="4:4">
      <c r="D754" s="378"/>
    </row>
    <row r="755" spans="4:4">
      <c r="D755" s="378"/>
    </row>
    <row r="756" spans="4:4">
      <c r="D756" s="378"/>
    </row>
    <row r="757" spans="4:4">
      <c r="D757" s="378"/>
    </row>
    <row r="758" spans="4:4">
      <c r="D758" s="378"/>
    </row>
    <row r="759" spans="4:4">
      <c r="D759" s="378"/>
    </row>
    <row r="760" spans="4:4">
      <c r="D760" s="378"/>
    </row>
    <row r="761" spans="4:4">
      <c r="D761" s="378"/>
    </row>
    <row r="762" spans="4:4">
      <c r="D762" s="378"/>
    </row>
    <row r="763" spans="4:4">
      <c r="D763" s="378"/>
    </row>
    <row r="764" spans="4:4">
      <c r="D764" s="378"/>
    </row>
    <row r="765" spans="4:4">
      <c r="D765" s="378"/>
    </row>
    <row r="766" spans="4:4">
      <c r="D766" s="378"/>
    </row>
    <row r="767" spans="4:4">
      <c r="D767" s="378"/>
    </row>
    <row r="768" spans="4:4">
      <c r="D768" s="378"/>
    </row>
    <row r="769" spans="4:4">
      <c r="D769" s="378"/>
    </row>
    <row r="770" spans="4:4">
      <c r="D770" s="378"/>
    </row>
    <row r="771" spans="4:4">
      <c r="D771" s="378"/>
    </row>
    <row r="772" spans="4:4">
      <c r="D772" s="378"/>
    </row>
    <row r="773" spans="4:4">
      <c r="D773" s="378"/>
    </row>
    <row r="774" spans="4:4">
      <c r="D774" s="378"/>
    </row>
    <row r="775" spans="4:4">
      <c r="D775" s="378"/>
    </row>
    <row r="776" spans="4:4">
      <c r="D776" s="378"/>
    </row>
    <row r="777" spans="4:4">
      <c r="D777" s="378"/>
    </row>
    <row r="778" spans="4:4">
      <c r="D778" s="378"/>
    </row>
    <row r="779" spans="4:4">
      <c r="D779" s="378"/>
    </row>
    <row r="780" spans="4:4">
      <c r="D780" s="378"/>
    </row>
    <row r="781" spans="4:4">
      <c r="D781" s="378"/>
    </row>
    <row r="782" spans="4:4">
      <c r="D782" s="378"/>
    </row>
    <row r="783" spans="4:4">
      <c r="D783" s="378"/>
    </row>
    <row r="784" spans="4:4">
      <c r="D784" s="378"/>
    </row>
    <row r="785" spans="4:4">
      <c r="D785" s="378"/>
    </row>
    <row r="786" spans="4:4">
      <c r="D786" s="378"/>
    </row>
    <row r="787" spans="4:4">
      <c r="D787" s="378"/>
    </row>
    <row r="788" spans="4:4">
      <c r="D788" s="378"/>
    </row>
    <row r="789" spans="4:4">
      <c r="D789" s="378"/>
    </row>
    <row r="790" spans="4:4">
      <c r="D790" s="378"/>
    </row>
    <row r="791" spans="4:4">
      <c r="D791" s="378"/>
    </row>
    <row r="792" spans="4:4">
      <c r="D792" s="378"/>
    </row>
    <row r="793" spans="4:4">
      <c r="D793" s="378"/>
    </row>
    <row r="794" spans="4:4">
      <c r="D794" s="378"/>
    </row>
    <row r="795" spans="4:4">
      <c r="D795" s="378"/>
    </row>
    <row r="796" spans="4:4">
      <c r="D796" s="378"/>
    </row>
    <row r="797" spans="4:4">
      <c r="D797" s="378"/>
    </row>
    <row r="798" spans="4:4">
      <c r="D798" s="378"/>
    </row>
    <row r="799" spans="4:4">
      <c r="D799" s="378"/>
    </row>
    <row r="800" spans="4:4">
      <c r="D800" s="378"/>
    </row>
    <row r="801" spans="4:4">
      <c r="D801" s="378"/>
    </row>
    <row r="802" spans="4:4">
      <c r="D802" s="378"/>
    </row>
    <row r="803" spans="4:4">
      <c r="D803" s="378"/>
    </row>
    <row r="804" spans="4:4">
      <c r="D804" s="378"/>
    </row>
    <row r="805" spans="4:4">
      <c r="D805" s="378"/>
    </row>
    <row r="806" spans="4:4">
      <c r="D806" s="378"/>
    </row>
    <row r="807" spans="4:4">
      <c r="D807" s="378"/>
    </row>
    <row r="808" spans="4:4">
      <c r="D808" s="378"/>
    </row>
    <row r="809" spans="4:4">
      <c r="D809" s="378"/>
    </row>
    <row r="810" spans="4:4">
      <c r="D810" s="378"/>
    </row>
    <row r="811" spans="4:4">
      <c r="D811" s="378"/>
    </row>
    <row r="812" spans="4:4">
      <c r="D812" s="378"/>
    </row>
    <row r="813" spans="4:4">
      <c r="D813" s="378"/>
    </row>
    <row r="814" spans="4:4">
      <c r="D814" s="378"/>
    </row>
    <row r="815" spans="4:4">
      <c r="D815" s="378"/>
    </row>
    <row r="816" spans="4:4">
      <c r="D816" s="378"/>
    </row>
    <row r="817" spans="4:4">
      <c r="D817" s="378"/>
    </row>
    <row r="818" spans="4:4">
      <c r="D818" s="378"/>
    </row>
    <row r="819" spans="4:4">
      <c r="D819" s="378"/>
    </row>
    <row r="820" spans="4:4">
      <c r="D820" s="378"/>
    </row>
    <row r="821" spans="4:4">
      <c r="D821" s="378"/>
    </row>
    <row r="822" spans="4:4">
      <c r="D822" s="378"/>
    </row>
    <row r="823" spans="4:4">
      <c r="D823" s="378"/>
    </row>
    <row r="824" spans="4:4">
      <c r="D824" s="378"/>
    </row>
    <row r="825" spans="4:4">
      <c r="D825" s="378"/>
    </row>
    <row r="826" spans="4:4">
      <c r="D826" s="378"/>
    </row>
    <row r="827" spans="4:4">
      <c r="D827" s="378"/>
    </row>
    <row r="828" spans="4:4">
      <c r="D828" s="378"/>
    </row>
    <row r="829" spans="4:4">
      <c r="D829" s="378"/>
    </row>
    <row r="830" spans="4:4">
      <c r="D830" s="378"/>
    </row>
    <row r="831" spans="4:4">
      <c r="D831" s="378"/>
    </row>
    <row r="832" spans="4:4">
      <c r="D832" s="378"/>
    </row>
    <row r="833" spans="4:4">
      <c r="D833" s="378"/>
    </row>
    <row r="834" spans="4:4">
      <c r="D834" s="378"/>
    </row>
    <row r="835" spans="4:4">
      <c r="D835" s="378"/>
    </row>
    <row r="836" spans="4:4">
      <c r="D836" s="378"/>
    </row>
    <row r="837" spans="4:4">
      <c r="D837" s="378"/>
    </row>
    <row r="838" spans="4:4">
      <c r="D838" s="378"/>
    </row>
    <row r="839" spans="4:4">
      <c r="D839" s="378"/>
    </row>
    <row r="840" spans="4:4">
      <c r="D840" s="378"/>
    </row>
    <row r="841" spans="4:4">
      <c r="D841" s="378"/>
    </row>
    <row r="842" spans="4:4">
      <c r="D842" s="378"/>
    </row>
    <row r="843" spans="4:4">
      <c r="D843" s="378"/>
    </row>
    <row r="844" spans="4:4">
      <c r="D844" s="378"/>
    </row>
    <row r="845" spans="4:4">
      <c r="D845" s="378"/>
    </row>
    <row r="846" spans="4:4">
      <c r="D846" s="378"/>
    </row>
    <row r="847" spans="4:4">
      <c r="D847" s="378"/>
    </row>
    <row r="848" spans="4:4">
      <c r="D848" s="378"/>
    </row>
    <row r="849" spans="4:4">
      <c r="D849" s="378"/>
    </row>
    <row r="850" spans="4:4">
      <c r="D850" s="378"/>
    </row>
    <row r="851" spans="4:4">
      <c r="D851" s="378"/>
    </row>
    <row r="852" spans="4:4">
      <c r="D852" s="378"/>
    </row>
    <row r="853" spans="4:4">
      <c r="D853" s="378"/>
    </row>
    <row r="854" spans="4:4">
      <c r="D854" s="378"/>
    </row>
    <row r="855" spans="4:4">
      <c r="D855" s="378"/>
    </row>
    <row r="856" spans="4:4">
      <c r="D856" s="378"/>
    </row>
    <row r="857" spans="4:4">
      <c r="D857" s="378"/>
    </row>
    <row r="858" spans="4:4">
      <c r="D858" s="378"/>
    </row>
    <row r="859" spans="4:4">
      <c r="D859" s="378"/>
    </row>
    <row r="860" spans="4:4">
      <c r="D860" s="378"/>
    </row>
    <row r="861" spans="4:4">
      <c r="D861" s="378"/>
    </row>
    <row r="862" spans="4:4">
      <c r="D862" s="378"/>
    </row>
    <row r="863" spans="4:4">
      <c r="D863" s="378"/>
    </row>
    <row r="864" spans="4:4">
      <c r="D864" s="378"/>
    </row>
    <row r="865" spans="4:4">
      <c r="D865" s="378"/>
    </row>
    <row r="866" spans="4:4">
      <c r="D866" s="378"/>
    </row>
    <row r="867" spans="4:4">
      <c r="D867" s="378"/>
    </row>
    <row r="868" spans="4:4">
      <c r="D868" s="378"/>
    </row>
    <row r="869" spans="4:4">
      <c r="D869" s="378"/>
    </row>
    <row r="870" spans="4:4">
      <c r="D870" s="378"/>
    </row>
    <row r="871" spans="4:4">
      <c r="D871" s="378"/>
    </row>
    <row r="872" spans="4:4">
      <c r="D872" s="378"/>
    </row>
    <row r="873" spans="4:4">
      <c r="D873" s="378"/>
    </row>
    <row r="874" spans="4:4">
      <c r="D874" s="378"/>
    </row>
    <row r="875" spans="4:4">
      <c r="D875" s="378"/>
    </row>
    <row r="876" spans="4:4">
      <c r="D876" s="378"/>
    </row>
    <row r="877" spans="4:4">
      <c r="D877" s="378"/>
    </row>
    <row r="878" spans="4:4">
      <c r="D878" s="378"/>
    </row>
    <row r="879" spans="4:4">
      <c r="D879" s="378"/>
    </row>
    <row r="880" spans="4:4">
      <c r="D880" s="378"/>
    </row>
    <row r="881" spans="4:4">
      <c r="D881" s="378"/>
    </row>
    <row r="882" spans="4:4">
      <c r="D882" s="378"/>
    </row>
    <row r="883" spans="4:4">
      <c r="D883" s="378"/>
    </row>
    <row r="884" spans="4:4">
      <c r="D884" s="378"/>
    </row>
    <row r="885" spans="4:4">
      <c r="D885" s="378"/>
    </row>
    <row r="886" spans="4:4">
      <c r="D886" s="378"/>
    </row>
    <row r="887" spans="4:4">
      <c r="D887" s="378"/>
    </row>
    <row r="888" spans="4:4">
      <c r="D888" s="378"/>
    </row>
    <row r="889" spans="4:4">
      <c r="D889" s="378"/>
    </row>
    <row r="890" spans="4:4">
      <c r="D890" s="378"/>
    </row>
    <row r="891" spans="4:4">
      <c r="D891" s="378"/>
    </row>
    <row r="892" spans="4:4">
      <c r="D892" s="378"/>
    </row>
    <row r="893" spans="4:4">
      <c r="D893" s="378"/>
    </row>
    <row r="894" spans="4:4">
      <c r="D894" s="378"/>
    </row>
    <row r="895" spans="4:4">
      <c r="D895" s="378"/>
    </row>
    <row r="896" spans="4:4">
      <c r="D896" s="378"/>
    </row>
    <row r="897" spans="4:4">
      <c r="D897" s="378"/>
    </row>
    <row r="898" spans="4:4">
      <c r="D898" s="378"/>
    </row>
    <row r="899" spans="4:4">
      <c r="D899" s="378"/>
    </row>
    <row r="900" spans="4:4">
      <c r="D900" s="378"/>
    </row>
    <row r="901" spans="4:4">
      <c r="D901" s="378"/>
    </row>
    <row r="902" spans="4:4">
      <c r="D902" s="378"/>
    </row>
    <row r="903" spans="4:4">
      <c r="D903" s="378"/>
    </row>
    <row r="904" spans="4:4">
      <c r="D904" s="378"/>
    </row>
    <row r="905" spans="4:4">
      <c r="D905" s="378"/>
    </row>
    <row r="906" spans="4:4">
      <c r="D906" s="378"/>
    </row>
    <row r="907" spans="4:4">
      <c r="D907" s="378"/>
    </row>
    <row r="908" spans="4:4">
      <c r="D908" s="378"/>
    </row>
    <row r="909" spans="4:4">
      <c r="D909" s="378"/>
    </row>
    <row r="910" spans="4:4">
      <c r="D910" s="378"/>
    </row>
    <row r="911" spans="4:4">
      <c r="D911" s="378"/>
    </row>
    <row r="912" spans="4:4">
      <c r="D912" s="378"/>
    </row>
    <row r="913" spans="4:4">
      <c r="D913" s="378"/>
    </row>
    <row r="914" spans="4:4">
      <c r="D914" s="378"/>
    </row>
    <row r="915" spans="4:4">
      <c r="D915" s="378"/>
    </row>
    <row r="916" spans="4:4">
      <c r="D916" s="378"/>
    </row>
    <row r="917" spans="4:4">
      <c r="D917" s="378"/>
    </row>
    <row r="918" spans="4:4">
      <c r="D918" s="378"/>
    </row>
    <row r="919" spans="4:4">
      <c r="D919" s="378"/>
    </row>
    <row r="920" spans="4:4">
      <c r="D920" s="378"/>
    </row>
    <row r="921" spans="4:4">
      <c r="D921" s="378"/>
    </row>
    <row r="922" spans="4:4">
      <c r="D922" s="378"/>
    </row>
    <row r="923" spans="4:4">
      <c r="D923" s="378"/>
    </row>
    <row r="924" spans="4:4">
      <c r="D924" s="378"/>
    </row>
    <row r="925" spans="4:4">
      <c r="D925" s="378"/>
    </row>
    <row r="926" spans="4:4">
      <c r="D926" s="378"/>
    </row>
    <row r="927" spans="4:4">
      <c r="D927" s="378"/>
    </row>
    <row r="928" spans="4:4">
      <c r="D928" s="378"/>
    </row>
    <row r="929" spans="4:4">
      <c r="D929" s="378"/>
    </row>
    <row r="930" spans="4:4">
      <c r="D930" s="378"/>
    </row>
    <row r="931" spans="4:4">
      <c r="D931" s="378"/>
    </row>
    <row r="932" spans="4:4">
      <c r="D932" s="378"/>
    </row>
    <row r="933" spans="4:4">
      <c r="D933" s="378"/>
    </row>
    <row r="934" spans="4:4">
      <c r="D934" s="378"/>
    </row>
    <row r="935" spans="4:4">
      <c r="D935" s="378"/>
    </row>
    <row r="936" spans="4:4">
      <c r="D936" s="378"/>
    </row>
    <row r="937" spans="4:4">
      <c r="D937" s="378"/>
    </row>
    <row r="938" spans="4:4">
      <c r="D938" s="378"/>
    </row>
    <row r="939" spans="4:4">
      <c r="D939" s="378"/>
    </row>
    <row r="940" spans="4:4">
      <c r="D940" s="378"/>
    </row>
    <row r="941" spans="4:4">
      <c r="D941" s="378"/>
    </row>
    <row r="942" spans="4:4">
      <c r="D942" s="378"/>
    </row>
    <row r="943" spans="4:4">
      <c r="D943" s="378"/>
    </row>
    <row r="944" spans="4:4">
      <c r="D944" s="378"/>
    </row>
    <row r="945" spans="4:4">
      <c r="D945" s="378"/>
    </row>
    <row r="946" spans="4:4">
      <c r="D946" s="378"/>
    </row>
    <row r="947" spans="4:4">
      <c r="D947" s="378"/>
    </row>
    <row r="948" spans="4:4">
      <c r="D948" s="378"/>
    </row>
    <row r="949" spans="4:4">
      <c r="D949" s="378"/>
    </row>
    <row r="950" spans="4:4">
      <c r="D950" s="378"/>
    </row>
    <row r="951" spans="4:4">
      <c r="D951" s="378"/>
    </row>
    <row r="952" spans="4:4">
      <c r="D952" s="378"/>
    </row>
    <row r="953" spans="4:4">
      <c r="D953" s="378"/>
    </row>
    <row r="954" spans="4:4">
      <c r="D954" s="378"/>
    </row>
    <row r="955" spans="4:4">
      <c r="D955" s="378"/>
    </row>
    <row r="956" spans="4:4">
      <c r="D956" s="378"/>
    </row>
    <row r="957" spans="4:4">
      <c r="D957" s="378"/>
    </row>
    <row r="958" spans="4:4">
      <c r="D958" s="378"/>
    </row>
    <row r="959" spans="4:4">
      <c r="D959" s="378"/>
    </row>
    <row r="960" spans="4:4">
      <c r="D960" s="378"/>
    </row>
    <row r="961" spans="4:4">
      <c r="D961" s="378"/>
    </row>
    <row r="962" spans="4:4">
      <c r="D962" s="378"/>
    </row>
    <row r="963" spans="4:4">
      <c r="D963" s="378"/>
    </row>
    <row r="964" spans="4:4">
      <c r="D964" s="378"/>
    </row>
    <row r="965" spans="4:4">
      <c r="D965" s="378"/>
    </row>
    <row r="966" spans="4:4">
      <c r="D966" s="378"/>
    </row>
    <row r="967" spans="4:4">
      <c r="D967" s="378"/>
    </row>
    <row r="968" spans="4:4">
      <c r="D968" s="378"/>
    </row>
    <row r="969" spans="4:4">
      <c r="D969" s="378"/>
    </row>
    <row r="970" spans="4:4">
      <c r="D970" s="378"/>
    </row>
    <row r="971" spans="4:4">
      <c r="D971" s="378"/>
    </row>
    <row r="972" spans="4:4">
      <c r="D972" s="378"/>
    </row>
    <row r="973" spans="4:4">
      <c r="D973" s="378"/>
    </row>
    <row r="974" spans="4:4">
      <c r="D974" s="378"/>
    </row>
    <row r="975" spans="4:4">
      <c r="D975" s="378"/>
    </row>
    <row r="976" spans="4:4">
      <c r="D976" s="378"/>
    </row>
    <row r="977" spans="4:4">
      <c r="D977" s="378"/>
    </row>
    <row r="978" spans="4:4">
      <c r="D978" s="378"/>
    </row>
    <row r="979" spans="4:4">
      <c r="D979" s="378"/>
    </row>
    <row r="980" spans="4:4">
      <c r="D980" s="378"/>
    </row>
    <row r="981" spans="4:4">
      <c r="D981" s="378"/>
    </row>
    <row r="982" spans="4:4">
      <c r="D982" s="378"/>
    </row>
    <row r="983" spans="4:4">
      <c r="D983" s="378"/>
    </row>
    <row r="984" spans="4:4">
      <c r="D984" s="378"/>
    </row>
    <row r="985" spans="4:4">
      <c r="D985" s="378"/>
    </row>
    <row r="986" spans="4:4">
      <c r="D986" s="378"/>
    </row>
    <row r="987" spans="4:4">
      <c r="D987" s="378"/>
    </row>
    <row r="988" spans="4:4">
      <c r="D988" s="378"/>
    </row>
    <row r="989" spans="4:4">
      <c r="D989" s="378"/>
    </row>
    <row r="990" spans="4:4">
      <c r="D990" s="378"/>
    </row>
    <row r="991" spans="4:4">
      <c r="D991" s="378"/>
    </row>
    <row r="992" spans="4:4">
      <c r="D992" s="378"/>
    </row>
    <row r="993" spans="4:4">
      <c r="D993" s="378"/>
    </row>
    <row r="994" spans="4:4">
      <c r="D994" s="378"/>
    </row>
    <row r="995" spans="4:4">
      <c r="D995" s="378"/>
    </row>
    <row r="996" spans="4:4">
      <c r="D996" s="378"/>
    </row>
    <row r="997" spans="4:4">
      <c r="D997" s="378"/>
    </row>
    <row r="998" spans="4:4">
      <c r="D998" s="378"/>
    </row>
    <row r="999" spans="4:4">
      <c r="D999" s="378"/>
    </row>
    <row r="1000" spans="4:4">
      <c r="D1000" s="378"/>
    </row>
    <row r="1001" spans="4:4">
      <c r="D1001" s="378"/>
    </row>
    <row r="1002" spans="4:4">
      <c r="D1002" s="378"/>
    </row>
    <row r="1003" spans="4:4">
      <c r="D1003" s="378"/>
    </row>
    <row r="1004" spans="4:4">
      <c r="D1004" s="378"/>
    </row>
    <row r="1005" spans="4:4">
      <c r="D1005" s="378"/>
    </row>
    <row r="1006" spans="4:4">
      <c r="D1006" s="378"/>
    </row>
    <row r="1007" spans="4:4">
      <c r="D1007" s="378"/>
    </row>
    <row r="1008" spans="4:4">
      <c r="D1008" s="378"/>
    </row>
    <row r="1009" spans="4:4">
      <c r="D1009" s="378"/>
    </row>
    <row r="1010" spans="4:4">
      <c r="D1010" s="378"/>
    </row>
    <row r="1011" spans="4:4">
      <c r="D1011" s="378"/>
    </row>
    <row r="1012" spans="4:4">
      <c r="D1012" s="378"/>
    </row>
    <row r="1013" spans="4:4">
      <c r="D1013" s="378"/>
    </row>
    <row r="1014" spans="4:4">
      <c r="D1014" s="378"/>
    </row>
    <row r="1015" spans="4:4">
      <c r="D1015" s="378"/>
    </row>
    <row r="1016" spans="4:4">
      <c r="D1016" s="378"/>
    </row>
    <row r="1017" spans="4:4">
      <c r="D1017" s="378"/>
    </row>
    <row r="1018" spans="4:4">
      <c r="D1018" s="378"/>
    </row>
    <row r="1019" spans="4:4">
      <c r="D1019" s="378"/>
    </row>
    <row r="1020" spans="4:4">
      <c r="D1020" s="378"/>
    </row>
    <row r="1021" spans="4:4">
      <c r="D1021" s="378"/>
    </row>
    <row r="1022" spans="4:4">
      <c r="D1022" s="378"/>
    </row>
    <row r="1023" spans="4:4">
      <c r="D1023" s="378"/>
    </row>
    <row r="1024" spans="4:4">
      <c r="D1024" s="378"/>
    </row>
    <row r="1025" spans="4:4">
      <c r="D1025" s="378"/>
    </row>
    <row r="1026" spans="4:4">
      <c r="D1026" s="378"/>
    </row>
    <row r="1027" spans="4:4">
      <c r="D1027" s="378"/>
    </row>
    <row r="1028" spans="4:4">
      <c r="D1028" s="378"/>
    </row>
    <row r="1029" spans="4:4">
      <c r="D1029" s="378"/>
    </row>
    <row r="1030" spans="4:4">
      <c r="D1030" s="378"/>
    </row>
    <row r="1031" spans="4:4">
      <c r="D1031" s="378"/>
    </row>
    <row r="1032" spans="4:4">
      <c r="D1032" s="378"/>
    </row>
    <row r="1033" spans="4:4">
      <c r="D1033" s="378"/>
    </row>
    <row r="1034" spans="4:4">
      <c r="D1034" s="378"/>
    </row>
    <row r="1035" spans="4:4">
      <c r="D1035" s="378"/>
    </row>
    <row r="1036" spans="4:4">
      <c r="D1036" s="378"/>
    </row>
    <row r="1037" spans="4:4">
      <c r="D1037" s="378"/>
    </row>
    <row r="1038" spans="4:4">
      <c r="D1038" s="378"/>
    </row>
    <row r="1039" spans="4:4">
      <c r="D1039" s="378"/>
    </row>
    <row r="1040" spans="4:4">
      <c r="D1040" s="378"/>
    </row>
    <row r="1041" spans="4:4">
      <c r="D1041" s="378"/>
    </row>
    <row r="1042" spans="4:4">
      <c r="D1042" s="378"/>
    </row>
    <row r="1043" spans="4:4">
      <c r="D1043" s="378"/>
    </row>
    <row r="1044" spans="4:4">
      <c r="D1044" s="378"/>
    </row>
    <row r="1045" spans="4:4">
      <c r="D1045" s="378"/>
    </row>
    <row r="1046" spans="4:4">
      <c r="D1046" s="378"/>
    </row>
    <row r="1047" spans="4:4">
      <c r="D1047" s="378"/>
    </row>
    <row r="1048" spans="4:4">
      <c r="D1048" s="378"/>
    </row>
    <row r="1049" spans="4:4">
      <c r="D1049" s="378"/>
    </row>
    <row r="1050" spans="4:4">
      <c r="D1050" s="378"/>
    </row>
    <row r="1051" spans="4:4">
      <c r="D1051" s="378"/>
    </row>
    <row r="1052" spans="4:4">
      <c r="D1052" s="378"/>
    </row>
    <row r="1053" spans="4:4">
      <c r="D1053" s="378"/>
    </row>
    <row r="1054" spans="4:4">
      <c r="D1054" s="378"/>
    </row>
    <row r="1055" spans="4:4">
      <c r="D1055" s="378"/>
    </row>
    <row r="1056" spans="4:4">
      <c r="D1056" s="378"/>
    </row>
    <row r="1057" spans="4:4">
      <c r="D1057" s="378"/>
    </row>
    <row r="1058" spans="4:4">
      <c r="D1058" s="378"/>
    </row>
    <row r="1059" spans="4:4">
      <c r="D1059" s="378"/>
    </row>
    <row r="1060" spans="4:4">
      <c r="D1060" s="378"/>
    </row>
    <row r="1061" spans="4:4">
      <c r="D1061" s="378"/>
    </row>
    <row r="1062" spans="4:4">
      <c r="D1062" s="378"/>
    </row>
    <row r="1063" spans="4:4">
      <c r="D1063" s="378"/>
    </row>
    <row r="1064" spans="4:4">
      <c r="D1064" s="378"/>
    </row>
    <row r="1065" spans="4:4">
      <c r="D1065" s="378"/>
    </row>
    <row r="1066" spans="4:4">
      <c r="D1066" s="378"/>
    </row>
    <row r="1067" spans="4:4">
      <c r="D1067" s="378"/>
    </row>
    <row r="1068" spans="4:4">
      <c r="D1068" s="378"/>
    </row>
    <row r="1069" spans="4:4">
      <c r="D1069" s="378"/>
    </row>
    <row r="1070" spans="4:4">
      <c r="D1070" s="378"/>
    </row>
    <row r="1071" spans="4:4">
      <c r="D1071" s="378"/>
    </row>
    <row r="1072" spans="4:4">
      <c r="D1072" s="378"/>
    </row>
    <row r="1073" spans="4:4">
      <c r="D1073" s="378"/>
    </row>
    <row r="1074" spans="4:4">
      <c r="D1074" s="378"/>
    </row>
    <row r="1075" spans="4:4">
      <c r="D1075" s="378"/>
    </row>
    <row r="1076" spans="4:4">
      <c r="D1076" s="378"/>
    </row>
    <row r="1077" spans="4:4">
      <c r="D1077" s="378"/>
    </row>
    <row r="1078" spans="4:4">
      <c r="D1078" s="378"/>
    </row>
    <row r="1079" spans="4:4">
      <c r="D1079" s="378"/>
    </row>
    <row r="1080" spans="4:4">
      <c r="D1080" s="378"/>
    </row>
    <row r="1081" spans="4:4">
      <c r="D1081" s="378"/>
    </row>
    <row r="1082" spans="4:4">
      <c r="D1082" s="378"/>
    </row>
    <row r="1083" spans="4:4">
      <c r="D1083" s="378"/>
    </row>
    <row r="1084" spans="4:4">
      <c r="D1084" s="378"/>
    </row>
    <row r="1085" spans="4:4">
      <c r="D1085" s="378"/>
    </row>
    <row r="1086" spans="4:4">
      <c r="D1086" s="378"/>
    </row>
    <row r="1087" spans="4:4">
      <c r="D1087" s="378"/>
    </row>
    <row r="1088" spans="4:4">
      <c r="D1088" s="378"/>
    </row>
    <row r="1089" spans="4:4">
      <c r="D1089" s="378"/>
    </row>
    <row r="1090" spans="4:4">
      <c r="D1090" s="378"/>
    </row>
    <row r="1091" spans="4:4">
      <c r="D1091" s="378"/>
    </row>
    <row r="1092" spans="4:4">
      <c r="D1092" s="378"/>
    </row>
    <row r="1093" spans="4:4">
      <c r="D1093" s="378"/>
    </row>
    <row r="1094" spans="4:4">
      <c r="D1094" s="378"/>
    </row>
    <row r="1095" spans="4:4">
      <c r="D1095" s="378"/>
    </row>
    <row r="1096" spans="4:4">
      <c r="D1096" s="378"/>
    </row>
    <row r="1097" spans="4:4">
      <c r="D1097" s="378"/>
    </row>
    <row r="1098" spans="4:4">
      <c r="D1098" s="378"/>
    </row>
    <row r="1099" spans="4:4">
      <c r="D1099" s="378"/>
    </row>
    <row r="1100" spans="4:4">
      <c r="D1100" s="378"/>
    </row>
    <row r="1101" spans="4:4">
      <c r="D1101" s="378"/>
    </row>
    <row r="1102" spans="4:4">
      <c r="D1102" s="378"/>
    </row>
    <row r="1103" spans="4:4">
      <c r="D1103" s="378"/>
    </row>
    <row r="1104" spans="4:4">
      <c r="D1104" s="378"/>
    </row>
    <row r="1105" spans="4:4">
      <c r="D1105" s="378"/>
    </row>
    <row r="1106" spans="4:4">
      <c r="D1106" s="378"/>
    </row>
    <row r="1107" spans="4:4">
      <c r="D1107" s="378"/>
    </row>
    <row r="1108" spans="4:4">
      <c r="D1108" s="378"/>
    </row>
    <row r="1109" spans="4:4">
      <c r="D1109" s="378"/>
    </row>
    <row r="1110" spans="4:4">
      <c r="D1110" s="378"/>
    </row>
    <row r="1111" spans="4:4">
      <c r="D1111" s="378"/>
    </row>
    <row r="1112" spans="4:4">
      <c r="D1112" s="378"/>
    </row>
    <row r="1113" spans="4:4">
      <c r="D1113" s="378"/>
    </row>
    <row r="1114" spans="4:4">
      <c r="D1114" s="378"/>
    </row>
    <row r="1115" spans="4:4">
      <c r="D1115" s="378"/>
    </row>
    <row r="1116" spans="4:4">
      <c r="D1116" s="378"/>
    </row>
    <row r="1117" spans="4:4">
      <c r="D1117" s="378"/>
    </row>
    <row r="1118" spans="4:4">
      <c r="D1118" s="378"/>
    </row>
    <row r="1119" spans="4:4">
      <c r="D1119" s="378"/>
    </row>
    <row r="1120" spans="4:4">
      <c r="D1120" s="378"/>
    </row>
    <row r="1121" spans="4:4">
      <c r="D1121" s="378"/>
    </row>
    <row r="1122" spans="4:4">
      <c r="D1122" s="378"/>
    </row>
    <row r="1123" spans="4:4">
      <c r="D1123" s="378"/>
    </row>
    <row r="1124" spans="4:4">
      <c r="D1124" s="378"/>
    </row>
    <row r="1125" spans="4:4">
      <c r="D1125" s="378"/>
    </row>
    <row r="1126" spans="4:4">
      <c r="D1126" s="378"/>
    </row>
    <row r="1127" spans="4:4">
      <c r="D1127" s="378"/>
    </row>
    <row r="1128" spans="4:4">
      <c r="D1128" s="378"/>
    </row>
    <row r="1129" spans="4:4">
      <c r="D1129" s="378"/>
    </row>
    <row r="1130" spans="4:4">
      <c r="D1130" s="378"/>
    </row>
    <row r="1131" spans="4:4">
      <c r="D1131" s="378"/>
    </row>
    <row r="1132" spans="4:4">
      <c r="D1132" s="378"/>
    </row>
    <row r="1133" spans="4:4">
      <c r="D1133" s="378"/>
    </row>
    <row r="1134" spans="4:4">
      <c r="D1134" s="378"/>
    </row>
    <row r="1135" spans="4:4">
      <c r="D1135" s="378"/>
    </row>
    <row r="1136" spans="4:4">
      <c r="D1136" s="378"/>
    </row>
    <row r="1137" spans="4:4">
      <c r="D1137" s="378"/>
    </row>
    <row r="1138" spans="4:4">
      <c r="D1138" s="378"/>
    </row>
    <row r="1139" spans="4:4">
      <c r="D1139" s="378"/>
    </row>
    <row r="1140" spans="4:4">
      <c r="D1140" s="378"/>
    </row>
    <row r="1141" spans="4:4">
      <c r="D1141" s="378"/>
    </row>
    <row r="1142" spans="4:4">
      <c r="D1142" s="378"/>
    </row>
    <row r="1143" spans="4:4">
      <c r="D1143" s="378"/>
    </row>
    <row r="1144" spans="4:4">
      <c r="D1144" s="378"/>
    </row>
    <row r="1145" spans="4:4">
      <c r="D1145" s="378"/>
    </row>
    <row r="1146" spans="4:4">
      <c r="D1146" s="378"/>
    </row>
    <row r="1147" spans="4:4">
      <c r="D1147" s="378"/>
    </row>
    <row r="1148" spans="4:4">
      <c r="D1148" s="378"/>
    </row>
    <row r="1149" spans="4:4">
      <c r="D1149" s="378"/>
    </row>
    <row r="1150" spans="4:4">
      <c r="D1150" s="378"/>
    </row>
    <row r="1151" spans="4:4">
      <c r="D1151" s="378"/>
    </row>
    <row r="1152" spans="4:4">
      <c r="D1152" s="378"/>
    </row>
    <row r="1153" spans="4:4">
      <c r="D1153" s="378"/>
    </row>
    <row r="1154" spans="4:4">
      <c r="D1154" s="378"/>
    </row>
    <row r="1155" spans="4:4">
      <c r="D1155" s="378"/>
    </row>
    <row r="1156" spans="4:4">
      <c r="D1156" s="378"/>
    </row>
    <row r="1157" spans="4:4">
      <c r="D1157" s="378"/>
    </row>
    <row r="1158" spans="4:4">
      <c r="D1158" s="378"/>
    </row>
    <row r="1159" spans="4:4">
      <c r="D1159" s="378"/>
    </row>
    <row r="1160" spans="4:4">
      <c r="D1160" s="378"/>
    </row>
    <row r="1161" spans="4:4">
      <c r="D1161" s="378"/>
    </row>
    <row r="1162" spans="4:4">
      <c r="D1162" s="378"/>
    </row>
    <row r="1163" spans="4:4">
      <c r="D1163" s="378"/>
    </row>
    <row r="1164" spans="4:4">
      <c r="D1164" s="378"/>
    </row>
    <row r="1165" spans="4:4">
      <c r="D1165" s="378"/>
    </row>
    <row r="1166" spans="4:4">
      <c r="D1166" s="378"/>
    </row>
    <row r="1167" spans="4:4">
      <c r="D1167" s="378"/>
    </row>
    <row r="1168" spans="4:4">
      <c r="D1168" s="378"/>
    </row>
    <row r="1169" spans="4:4">
      <c r="D1169" s="378"/>
    </row>
    <row r="1170" spans="4:4">
      <c r="D1170" s="378"/>
    </row>
    <row r="1171" spans="4:4">
      <c r="D1171" s="378"/>
    </row>
    <row r="1172" spans="4:4">
      <c r="D1172" s="378"/>
    </row>
    <row r="1173" spans="4:4">
      <c r="D1173" s="378"/>
    </row>
    <row r="1174" spans="4:4">
      <c r="D1174" s="378"/>
    </row>
    <row r="1175" spans="4:4">
      <c r="D1175" s="378"/>
    </row>
    <row r="1176" spans="4:4">
      <c r="D1176" s="378"/>
    </row>
    <row r="1177" spans="4:4">
      <c r="D1177" s="378"/>
    </row>
    <row r="1178" spans="4:4">
      <c r="D1178" s="378"/>
    </row>
    <row r="1179" spans="4:4">
      <c r="D1179" s="378"/>
    </row>
    <row r="1180" spans="4:4">
      <c r="D1180" s="378"/>
    </row>
    <row r="1181" spans="4:4">
      <c r="D1181" s="378"/>
    </row>
    <row r="1182" spans="4:4">
      <c r="D1182" s="378"/>
    </row>
    <row r="1183" spans="4:4">
      <c r="D1183" s="378"/>
    </row>
    <row r="1184" spans="4:4">
      <c r="D1184" s="378"/>
    </row>
    <row r="1185" spans="4:4">
      <c r="D1185" s="378"/>
    </row>
    <row r="1186" spans="4:4">
      <c r="D1186" s="378"/>
    </row>
    <row r="1187" spans="4:4">
      <c r="D1187" s="378"/>
    </row>
    <row r="1188" spans="4:4">
      <c r="D1188" s="378"/>
    </row>
    <row r="1189" spans="4:4">
      <c r="D1189" s="378"/>
    </row>
    <row r="1190" spans="4:4">
      <c r="D1190" s="378"/>
    </row>
    <row r="1191" spans="4:4">
      <c r="D1191" s="378"/>
    </row>
    <row r="1192" spans="4:4">
      <c r="D1192" s="378"/>
    </row>
    <row r="1193" spans="4:4">
      <c r="D1193" s="378"/>
    </row>
    <row r="1194" spans="4:4">
      <c r="D1194" s="378"/>
    </row>
    <row r="1195" spans="4:4">
      <c r="D1195" s="378"/>
    </row>
    <row r="1196" spans="4:4">
      <c r="D1196" s="378"/>
    </row>
    <row r="1197" spans="4:4">
      <c r="D1197" s="378"/>
    </row>
    <row r="1198" spans="4:4">
      <c r="D1198" s="378"/>
    </row>
    <row r="1199" spans="4:4">
      <c r="D1199" s="378"/>
    </row>
    <row r="1200" spans="4:4">
      <c r="D1200" s="378"/>
    </row>
    <row r="1201" spans="4:4">
      <c r="D1201" s="378"/>
    </row>
    <row r="1202" spans="4:4">
      <c r="D1202" s="378"/>
    </row>
    <row r="1203" spans="4:4">
      <c r="D1203" s="378"/>
    </row>
    <row r="1204" spans="4:4">
      <c r="D1204" s="378"/>
    </row>
    <row r="1205" spans="4:4">
      <c r="D1205" s="378"/>
    </row>
    <row r="1206" spans="4:4">
      <c r="D1206" s="378"/>
    </row>
    <row r="1207" spans="4:4">
      <c r="D1207" s="378"/>
    </row>
    <row r="1208" spans="4:4">
      <c r="D1208" s="378"/>
    </row>
    <row r="1209" spans="4:4">
      <c r="D1209" s="378"/>
    </row>
    <row r="1210" spans="4:4">
      <c r="D1210" s="378"/>
    </row>
    <row r="1211" spans="4:4">
      <c r="D1211" s="378"/>
    </row>
    <row r="1212" spans="4:4">
      <c r="D1212" s="378"/>
    </row>
    <row r="1213" spans="4:4">
      <c r="D1213" s="378"/>
    </row>
    <row r="1214" spans="4:4">
      <c r="D1214" s="378"/>
    </row>
    <row r="1215" spans="4:4">
      <c r="D1215" s="378"/>
    </row>
    <row r="1216" spans="4:4">
      <c r="D1216" s="378"/>
    </row>
    <row r="1217" spans="4:4">
      <c r="D1217" s="378"/>
    </row>
    <row r="1218" spans="4:4">
      <c r="D1218" s="378"/>
    </row>
    <row r="1219" spans="4:4">
      <c r="D1219" s="378"/>
    </row>
    <row r="1220" spans="4:4">
      <c r="D1220" s="378"/>
    </row>
    <row r="1221" spans="4:4">
      <c r="D1221" s="378"/>
    </row>
    <row r="1222" spans="4:4">
      <c r="D1222" s="378"/>
    </row>
    <row r="1223" spans="4:4">
      <c r="D1223" s="378"/>
    </row>
    <row r="1224" spans="4:4">
      <c r="D1224" s="378"/>
    </row>
    <row r="1225" spans="4:4">
      <c r="D1225" s="378"/>
    </row>
    <row r="1226" spans="4:4">
      <c r="D1226" s="378"/>
    </row>
    <row r="1227" spans="4:4">
      <c r="D1227" s="378"/>
    </row>
    <row r="1228" spans="4:4">
      <c r="D1228" s="378"/>
    </row>
    <row r="1229" spans="4:4">
      <c r="D1229" s="378"/>
    </row>
    <row r="1230" spans="4:4">
      <c r="D1230" s="378"/>
    </row>
    <row r="1231" spans="4:4">
      <c r="D1231" s="378"/>
    </row>
    <row r="1232" spans="4:4">
      <c r="D1232" s="378"/>
    </row>
    <row r="1233" spans="4:4">
      <c r="D1233" s="378"/>
    </row>
    <row r="1234" spans="4:4">
      <c r="D1234" s="378"/>
    </row>
    <row r="1235" spans="4:4">
      <c r="D1235" s="378"/>
    </row>
    <row r="1236" spans="4:4">
      <c r="D1236" s="378"/>
    </row>
    <row r="1237" spans="4:4">
      <c r="D1237" s="378"/>
    </row>
    <row r="1238" spans="4:4">
      <c r="D1238" s="378"/>
    </row>
    <row r="1239" spans="4:4">
      <c r="D1239" s="378"/>
    </row>
    <row r="1240" spans="4:4">
      <c r="D1240" s="378"/>
    </row>
    <row r="1241" spans="4:4">
      <c r="D1241" s="378"/>
    </row>
    <row r="1242" spans="4:4">
      <c r="D1242" s="378"/>
    </row>
    <row r="1243" spans="4:4">
      <c r="D1243" s="378"/>
    </row>
    <row r="1244" spans="4:4">
      <c r="D1244" s="378"/>
    </row>
    <row r="1245" spans="4:4">
      <c r="D1245" s="378"/>
    </row>
    <row r="1246" spans="4:4">
      <c r="D1246" s="378"/>
    </row>
    <row r="1247" spans="4:4">
      <c r="D1247" s="378"/>
    </row>
    <row r="1248" spans="4:4">
      <c r="D1248" s="378"/>
    </row>
    <row r="1249" spans="4:4">
      <c r="D1249" s="378"/>
    </row>
    <row r="1250" spans="4:4">
      <c r="D1250" s="378"/>
    </row>
    <row r="1251" spans="4:4">
      <c r="D1251" s="378"/>
    </row>
    <row r="1252" spans="4:4">
      <c r="D1252" s="378"/>
    </row>
    <row r="1253" spans="4:4">
      <c r="D1253" s="378"/>
    </row>
    <row r="1254" spans="4:4">
      <c r="D1254" s="378"/>
    </row>
    <row r="1255" spans="4:4">
      <c r="D1255" s="378"/>
    </row>
    <row r="1256" spans="4:4">
      <c r="D1256" s="378"/>
    </row>
    <row r="1257" spans="4:4">
      <c r="D1257" s="378"/>
    </row>
    <row r="1258" spans="4:4">
      <c r="D1258" s="378"/>
    </row>
    <row r="1259" spans="4:4">
      <c r="D1259" s="378"/>
    </row>
    <row r="1260" spans="4:4">
      <c r="D1260" s="378"/>
    </row>
    <row r="1261" spans="4:4">
      <c r="D1261" s="378"/>
    </row>
    <row r="1262" spans="4:4">
      <c r="D1262" s="378"/>
    </row>
    <row r="1263" spans="4:4">
      <c r="D1263" s="378"/>
    </row>
    <row r="1264" spans="4:4">
      <c r="D1264" s="378"/>
    </row>
    <row r="1265" spans="4:4">
      <c r="D1265" s="378"/>
    </row>
    <row r="1266" spans="4:4">
      <c r="D1266" s="378"/>
    </row>
    <row r="1267" spans="4:4">
      <c r="D1267" s="378"/>
    </row>
    <row r="1268" spans="4:4">
      <c r="D1268" s="378"/>
    </row>
    <row r="1269" spans="4:4">
      <c r="D1269" s="378"/>
    </row>
    <row r="1270" spans="4:4">
      <c r="D1270" s="378"/>
    </row>
    <row r="1271" spans="4:4">
      <c r="D1271" s="378"/>
    </row>
    <row r="1272" spans="4:4">
      <c r="D1272" s="378"/>
    </row>
    <row r="1273" spans="4:4">
      <c r="D1273" s="378"/>
    </row>
    <row r="1274" spans="4:4">
      <c r="D1274" s="378"/>
    </row>
    <row r="1275" spans="4:4">
      <c r="D1275" s="378"/>
    </row>
    <row r="1276" spans="4:4">
      <c r="D1276" s="378"/>
    </row>
    <row r="1277" spans="4:4">
      <c r="D1277" s="378"/>
    </row>
    <row r="1278" spans="4:4">
      <c r="D1278" s="378"/>
    </row>
    <row r="1279" spans="4:4">
      <c r="D1279" s="378"/>
    </row>
    <row r="1280" spans="4:4">
      <c r="D1280" s="378"/>
    </row>
    <row r="1281" spans="4:4">
      <c r="D1281" s="378"/>
    </row>
    <row r="1282" spans="4:4">
      <c r="D1282" s="378"/>
    </row>
    <row r="1283" spans="4:4">
      <c r="D1283" s="378"/>
    </row>
    <row r="1284" spans="4:4">
      <c r="D1284" s="378"/>
    </row>
    <row r="1285" spans="4:4">
      <c r="D1285" s="378"/>
    </row>
    <row r="1286" spans="4:4">
      <c r="D1286" s="378"/>
    </row>
    <row r="1287" spans="4:4">
      <c r="D1287" s="378"/>
    </row>
    <row r="1288" spans="4:4">
      <c r="D1288" s="378"/>
    </row>
    <row r="1289" spans="4:4">
      <c r="D1289" s="378"/>
    </row>
    <row r="1290" spans="4:4">
      <c r="D1290" s="378"/>
    </row>
    <row r="1291" spans="4:4">
      <c r="D1291" s="378"/>
    </row>
    <row r="1292" spans="4:4">
      <c r="D1292" s="378"/>
    </row>
    <row r="1293" spans="4:4">
      <c r="D1293" s="378"/>
    </row>
    <row r="1294" spans="4:4">
      <c r="D1294" s="378"/>
    </row>
    <row r="1295" spans="4:4">
      <c r="D1295" s="378"/>
    </row>
    <row r="1296" spans="4:4">
      <c r="D1296" s="378"/>
    </row>
    <row r="1297" spans="4:4">
      <c r="D1297" s="378"/>
    </row>
    <row r="1298" spans="4:4">
      <c r="D1298" s="378"/>
    </row>
    <row r="1299" spans="4:4">
      <c r="D1299" s="378"/>
    </row>
    <row r="1300" spans="4:4">
      <c r="D1300" s="378"/>
    </row>
    <row r="1301" spans="4:4">
      <c r="D1301" s="378"/>
    </row>
    <row r="1302" spans="4:4">
      <c r="D1302" s="378"/>
    </row>
    <row r="1303" spans="4:4">
      <c r="D1303" s="378"/>
    </row>
    <row r="1304" spans="4:4">
      <c r="D1304" s="378"/>
    </row>
    <row r="1305" spans="4:4">
      <c r="D1305" s="378"/>
    </row>
    <row r="1306" spans="4:4">
      <c r="D1306" s="378"/>
    </row>
    <row r="1307" spans="4:4">
      <c r="D1307" s="378"/>
    </row>
    <row r="1308" spans="4:4">
      <c r="D1308" s="378"/>
    </row>
    <row r="1309" spans="4:4">
      <c r="D1309" s="378"/>
    </row>
    <row r="1310" spans="4:4">
      <c r="D1310" s="378"/>
    </row>
    <row r="1311" spans="4:4">
      <c r="D1311" s="378"/>
    </row>
    <row r="1312" spans="4:4">
      <c r="D1312" s="378"/>
    </row>
    <row r="1313" spans="4:4">
      <c r="D1313" s="378"/>
    </row>
    <row r="1314" spans="4:4">
      <c r="D1314" s="378"/>
    </row>
    <row r="1315" spans="4:4">
      <c r="D1315" s="378"/>
    </row>
    <row r="1316" spans="4:4">
      <c r="D1316" s="378"/>
    </row>
    <row r="1317" spans="4:4">
      <c r="D1317" s="378"/>
    </row>
    <row r="1318" spans="4:4">
      <c r="D1318" s="378"/>
    </row>
    <row r="1319" spans="4:4">
      <c r="D1319" s="378"/>
    </row>
    <row r="1320" spans="4:4">
      <c r="D1320" s="378"/>
    </row>
    <row r="1321" spans="4:4">
      <c r="D1321" s="378"/>
    </row>
    <row r="1322" spans="4:4">
      <c r="D1322" s="378"/>
    </row>
    <row r="1323" spans="4:4">
      <c r="D1323" s="378"/>
    </row>
    <row r="1324" spans="4:4">
      <c r="D1324" s="378"/>
    </row>
    <row r="1325" spans="4:4">
      <c r="D1325" s="378"/>
    </row>
    <row r="1326" spans="4:4">
      <c r="D1326" s="378"/>
    </row>
    <row r="1327" spans="4:4">
      <c r="D1327" s="378"/>
    </row>
    <row r="1328" spans="4:4">
      <c r="D1328" s="378"/>
    </row>
    <row r="1329" spans="4:4">
      <c r="D1329" s="378"/>
    </row>
    <row r="1330" spans="4:4">
      <c r="D1330" s="378"/>
    </row>
    <row r="1331" spans="4:4">
      <c r="D1331" s="378"/>
    </row>
    <row r="1332" spans="4:4">
      <c r="D1332" s="378"/>
    </row>
    <row r="1333" spans="4:4">
      <c r="D1333" s="378"/>
    </row>
    <row r="1334" spans="4:4">
      <c r="D1334" s="378"/>
    </row>
    <row r="1335" spans="4:4">
      <c r="D1335" s="378"/>
    </row>
    <row r="1336" spans="4:4">
      <c r="D1336" s="378"/>
    </row>
    <row r="1337" spans="4:4">
      <c r="D1337" s="378"/>
    </row>
    <row r="1338" spans="4:4">
      <c r="D1338" s="378"/>
    </row>
    <row r="1339" spans="4:4">
      <c r="D1339" s="378"/>
    </row>
    <row r="1340" spans="4:4">
      <c r="D1340" s="378"/>
    </row>
    <row r="1341" spans="4:4">
      <c r="D1341" s="378"/>
    </row>
    <row r="1342" spans="4:4">
      <c r="D1342" s="378"/>
    </row>
    <row r="1343" spans="4:4">
      <c r="D1343" s="378"/>
    </row>
    <row r="1344" spans="4:4">
      <c r="D1344" s="378"/>
    </row>
    <row r="1345" spans="4:4">
      <c r="D1345" s="378"/>
    </row>
    <row r="1346" spans="4:4">
      <c r="D1346" s="378"/>
    </row>
    <row r="1347" spans="4:4">
      <c r="D1347" s="378"/>
    </row>
    <row r="1348" spans="4:4">
      <c r="D1348" s="378"/>
    </row>
    <row r="1349" spans="4:4">
      <c r="D1349" s="378"/>
    </row>
    <row r="1350" spans="4:4">
      <c r="D1350" s="378"/>
    </row>
    <row r="1351" spans="4:4">
      <c r="D1351" s="378"/>
    </row>
    <row r="1352" spans="4:4">
      <c r="D1352" s="378"/>
    </row>
    <row r="1353" spans="4:4">
      <c r="D1353" s="378"/>
    </row>
    <row r="1354" spans="4:4">
      <c r="D1354" s="378"/>
    </row>
    <row r="1355" spans="4:4">
      <c r="D1355" s="378"/>
    </row>
    <row r="1356" spans="4:4">
      <c r="D1356" s="378"/>
    </row>
    <row r="1357" spans="4:4">
      <c r="D1357" s="378"/>
    </row>
    <row r="1358" spans="4:4">
      <c r="D1358" s="378"/>
    </row>
    <row r="1359" spans="4:4">
      <c r="D1359" s="378"/>
    </row>
    <row r="1360" spans="4:4">
      <c r="D1360" s="378"/>
    </row>
    <row r="1361" spans="4:4">
      <c r="D1361" s="378"/>
    </row>
    <row r="1362" spans="4:4">
      <c r="D1362" s="378"/>
    </row>
    <row r="1363" spans="4:4">
      <c r="D1363" s="378"/>
    </row>
    <row r="1364" spans="4:4">
      <c r="D1364" s="378"/>
    </row>
    <row r="1365" spans="4:4">
      <c r="D1365" s="378"/>
    </row>
    <row r="1366" spans="4:4">
      <c r="D1366" s="378"/>
    </row>
    <row r="1367" spans="4:4">
      <c r="D1367" s="378"/>
    </row>
    <row r="1368" spans="4:4">
      <c r="D1368" s="378"/>
    </row>
    <row r="1369" spans="4:4">
      <c r="D1369" s="378"/>
    </row>
    <row r="1370" spans="4:4">
      <c r="D1370" s="378"/>
    </row>
    <row r="1371" spans="4:4">
      <c r="D1371" s="378"/>
    </row>
    <row r="1372" spans="4:4">
      <c r="D1372" s="378"/>
    </row>
    <row r="1373" spans="4:4">
      <c r="D1373" s="378"/>
    </row>
    <row r="1374" spans="4:4">
      <c r="D1374" s="378"/>
    </row>
    <row r="1375" spans="4:4">
      <c r="D1375" s="378"/>
    </row>
    <row r="1376" spans="4:4">
      <c r="D1376" s="378"/>
    </row>
    <row r="1377" spans="4:4">
      <c r="D1377" s="378"/>
    </row>
    <row r="1378" spans="4:4">
      <c r="D1378" s="378"/>
    </row>
    <row r="1379" spans="4:4">
      <c r="D1379" s="378"/>
    </row>
    <row r="1380" spans="4:4">
      <c r="D1380" s="378"/>
    </row>
    <row r="1381" spans="4:4">
      <c r="D1381" s="378"/>
    </row>
    <row r="1382" spans="4:4">
      <c r="D1382" s="378"/>
    </row>
    <row r="1383" spans="4:4">
      <c r="D1383" s="378"/>
    </row>
    <row r="1384" spans="4:4">
      <c r="D1384" s="378"/>
    </row>
    <row r="1385" spans="4:4">
      <c r="D1385" s="378"/>
    </row>
    <row r="1386" spans="4:4">
      <c r="D1386" s="378"/>
    </row>
    <row r="1387" spans="4:4">
      <c r="D1387" s="378"/>
    </row>
    <row r="1388" spans="4:4">
      <c r="D1388" s="378"/>
    </row>
    <row r="1389" spans="4:4">
      <c r="D1389" s="378"/>
    </row>
    <row r="1390" spans="4:4">
      <c r="D1390" s="378"/>
    </row>
    <row r="1391" spans="4:4">
      <c r="D1391" s="378"/>
    </row>
    <row r="1392" spans="4:4">
      <c r="D1392" s="378"/>
    </row>
    <row r="1393" spans="4:4">
      <c r="D1393" s="378"/>
    </row>
    <row r="1394" spans="4:4">
      <c r="D1394" s="378"/>
    </row>
    <row r="1395" spans="4:4">
      <c r="D1395" s="378"/>
    </row>
    <row r="1396" spans="4:4">
      <c r="D1396" s="378"/>
    </row>
    <row r="1397" spans="4:4">
      <c r="D1397" s="378"/>
    </row>
    <row r="1398" spans="4:4">
      <c r="D1398" s="378"/>
    </row>
    <row r="1399" spans="4:4">
      <c r="D1399" s="378"/>
    </row>
    <row r="1400" spans="4:4">
      <c r="D1400" s="378"/>
    </row>
    <row r="1401" spans="4:4">
      <c r="D1401" s="378"/>
    </row>
    <row r="1402" spans="4:4">
      <c r="D1402" s="378"/>
    </row>
    <row r="1403" spans="4:4">
      <c r="D1403" s="378"/>
    </row>
    <row r="1404" spans="4:4">
      <c r="D1404" s="378"/>
    </row>
    <row r="1405" spans="4:4">
      <c r="D1405" s="378"/>
    </row>
    <row r="1406" spans="4:4">
      <c r="D1406" s="378"/>
    </row>
    <row r="1407" spans="4:4">
      <c r="D1407" s="378"/>
    </row>
    <row r="1408" spans="4:4">
      <c r="D1408" s="378"/>
    </row>
    <row r="1409" spans="4:4">
      <c r="D1409" s="378"/>
    </row>
    <row r="1410" spans="4:4">
      <c r="D1410" s="378"/>
    </row>
    <row r="1411" spans="4:4">
      <c r="D1411" s="378"/>
    </row>
    <row r="1412" spans="4:4">
      <c r="D1412" s="378"/>
    </row>
    <row r="1413" spans="4:4">
      <c r="D1413" s="378"/>
    </row>
    <row r="1414" spans="4:4">
      <c r="D1414" s="378"/>
    </row>
    <row r="1415" spans="4:4">
      <c r="D1415" s="378"/>
    </row>
    <row r="1416" spans="4:4">
      <c r="D1416" s="378"/>
    </row>
    <row r="1417" spans="4:4">
      <c r="D1417" s="378"/>
    </row>
    <row r="1418" spans="4:4">
      <c r="D1418" s="378"/>
    </row>
    <row r="1419" spans="4:4">
      <c r="D1419" s="378"/>
    </row>
    <row r="1420" spans="4:4">
      <c r="D1420" s="378"/>
    </row>
    <row r="1421" spans="4:4">
      <c r="D1421" s="378"/>
    </row>
    <row r="1422" spans="4:4">
      <c r="D1422" s="378"/>
    </row>
    <row r="1423" spans="4:4">
      <c r="D1423" s="378"/>
    </row>
    <row r="1424" spans="4:4">
      <c r="D1424" s="378"/>
    </row>
    <row r="1425" spans="4:4">
      <c r="D1425" s="378"/>
    </row>
    <row r="1426" spans="4:4">
      <c r="D1426" s="378"/>
    </row>
    <row r="1427" spans="4:4">
      <c r="D1427" s="378"/>
    </row>
    <row r="1428" spans="4:4">
      <c r="D1428" s="378"/>
    </row>
    <row r="1429" spans="4:4">
      <c r="D1429" s="378"/>
    </row>
    <row r="1430" spans="4:4">
      <c r="D1430" s="378"/>
    </row>
    <row r="1431" spans="4:4">
      <c r="D1431" s="378"/>
    </row>
    <row r="1432" spans="4:4">
      <c r="D1432" s="378"/>
    </row>
    <row r="1433" spans="4:4">
      <c r="D1433" s="378"/>
    </row>
    <row r="1434" spans="4:4">
      <c r="D1434" s="378"/>
    </row>
    <row r="1435" spans="4:4">
      <c r="D1435" s="378"/>
    </row>
    <row r="1436" spans="4:4">
      <c r="D1436" s="378"/>
    </row>
    <row r="1437" spans="4:4">
      <c r="D1437" s="378"/>
    </row>
    <row r="1438" spans="4:4">
      <c r="D1438" s="378"/>
    </row>
    <row r="1439" spans="4:4">
      <c r="D1439" s="378"/>
    </row>
    <row r="1440" spans="4:4">
      <c r="D1440" s="378"/>
    </row>
    <row r="1441" spans="4:4">
      <c r="D1441" s="378"/>
    </row>
    <row r="1442" spans="4:4">
      <c r="D1442" s="378"/>
    </row>
    <row r="1443" spans="4:4">
      <c r="D1443" s="378"/>
    </row>
    <row r="1444" spans="4:4">
      <c r="D1444" s="378"/>
    </row>
    <row r="1445" spans="4:4">
      <c r="D1445" s="378"/>
    </row>
    <row r="1446" spans="4:4">
      <c r="D1446" s="378"/>
    </row>
    <row r="1447" spans="4:4">
      <c r="D1447" s="378"/>
    </row>
    <row r="1448" spans="4:4">
      <c r="D1448" s="378"/>
    </row>
    <row r="1449" spans="4:4">
      <c r="D1449" s="378"/>
    </row>
    <row r="1450" spans="4:4">
      <c r="D1450" s="378"/>
    </row>
    <row r="1451" spans="4:4">
      <c r="D1451" s="378"/>
    </row>
    <row r="1452" spans="4:4">
      <c r="D1452" s="378"/>
    </row>
    <row r="1453" spans="4:4">
      <c r="D1453" s="378"/>
    </row>
    <row r="1454" spans="4:4">
      <c r="D1454" s="378"/>
    </row>
    <row r="1455" spans="4:4">
      <c r="D1455" s="378"/>
    </row>
    <row r="1456" spans="4:4">
      <c r="D1456" s="378"/>
    </row>
    <row r="1457" spans="4:4">
      <c r="D1457" s="378"/>
    </row>
    <row r="1458" spans="4:4">
      <c r="D1458" s="378"/>
    </row>
    <row r="1459" spans="4:4">
      <c r="D1459" s="378"/>
    </row>
    <row r="1460" spans="4:4">
      <c r="D1460" s="378"/>
    </row>
    <row r="1461" spans="4:4">
      <c r="D1461" s="378"/>
    </row>
    <row r="1462" spans="4:4">
      <c r="D1462" s="378"/>
    </row>
    <row r="1463" spans="4:4">
      <c r="D1463" s="378"/>
    </row>
    <row r="1464" spans="4:4">
      <c r="D1464" s="378"/>
    </row>
    <row r="1465" spans="4:4">
      <c r="D1465" s="378"/>
    </row>
    <row r="1466" spans="4:4">
      <c r="D1466" s="378"/>
    </row>
    <row r="1467" spans="4:4">
      <c r="D1467" s="378"/>
    </row>
    <row r="1468" spans="4:4">
      <c r="D1468" s="378"/>
    </row>
    <row r="1469" spans="4:4">
      <c r="D1469" s="378"/>
    </row>
    <row r="1470" spans="4:4">
      <c r="D1470" s="378"/>
    </row>
    <row r="1471" spans="4:4">
      <c r="D1471" s="378"/>
    </row>
    <row r="1472" spans="4:4">
      <c r="D1472" s="378"/>
    </row>
    <row r="1473" spans="4:4">
      <c r="D1473" s="378"/>
    </row>
    <row r="1474" spans="4:4">
      <c r="D1474" s="378"/>
    </row>
    <row r="1475" spans="4:4">
      <c r="D1475" s="378"/>
    </row>
    <row r="1476" spans="4:4">
      <c r="D1476" s="378"/>
    </row>
    <row r="1477" spans="4:4">
      <c r="D1477" s="378"/>
    </row>
    <row r="1478" spans="4:4">
      <c r="D1478" s="378"/>
    </row>
    <row r="1479" spans="4:4">
      <c r="D1479" s="378"/>
    </row>
    <row r="1480" spans="4:4">
      <c r="D1480" s="378"/>
    </row>
    <row r="1481" spans="4:4">
      <c r="D1481" s="378"/>
    </row>
    <row r="1482" spans="4:4">
      <c r="D1482" s="378"/>
    </row>
    <row r="1483" spans="4:4">
      <c r="D1483" s="378"/>
    </row>
    <row r="1484" spans="4:4">
      <c r="D1484" s="378"/>
    </row>
    <row r="1485" spans="4:4">
      <c r="D1485" s="378"/>
    </row>
    <row r="1486" spans="4:4">
      <c r="D1486" s="378"/>
    </row>
    <row r="1487" spans="4:4">
      <c r="D1487" s="378"/>
    </row>
    <row r="1488" spans="4:4">
      <c r="D1488" s="378"/>
    </row>
    <row r="1489" spans="4:4">
      <c r="D1489" s="378"/>
    </row>
    <row r="1490" spans="4:4">
      <c r="D1490" s="378"/>
    </row>
    <row r="1491" spans="4:4">
      <c r="D1491" s="378"/>
    </row>
    <row r="1492" spans="4:4">
      <c r="D1492" s="378"/>
    </row>
    <row r="1493" spans="4:4">
      <c r="D1493" s="378"/>
    </row>
    <row r="1494" spans="4:4">
      <c r="D1494" s="378"/>
    </row>
    <row r="1495" spans="4:4">
      <c r="D1495" s="378"/>
    </row>
    <row r="1496" spans="4:4">
      <c r="D1496" s="378"/>
    </row>
    <row r="1497" spans="4:4">
      <c r="D1497" s="378"/>
    </row>
    <row r="1498" spans="4:4">
      <c r="D1498" s="378"/>
    </row>
    <row r="1499" spans="4:4">
      <c r="D1499" s="378"/>
    </row>
    <row r="1500" spans="4:4">
      <c r="D1500" s="378"/>
    </row>
    <row r="1501" spans="4:4">
      <c r="D1501" s="378"/>
    </row>
    <row r="1502" spans="4:4">
      <c r="D1502" s="378"/>
    </row>
    <row r="1503" spans="4:4">
      <c r="D1503" s="378"/>
    </row>
    <row r="1504" spans="4:4">
      <c r="D1504" s="378"/>
    </row>
    <row r="1505" spans="4:4">
      <c r="D1505" s="378"/>
    </row>
    <row r="1506" spans="4:4">
      <c r="D1506" s="378"/>
    </row>
    <row r="1507" spans="4:4">
      <c r="D1507" s="378"/>
    </row>
    <row r="1508" spans="4:4">
      <c r="D1508" s="378"/>
    </row>
    <row r="1509" spans="4:4">
      <c r="D1509" s="378"/>
    </row>
    <row r="1510" spans="4:4">
      <c r="D1510" s="378"/>
    </row>
    <row r="1511" spans="4:4">
      <c r="D1511" s="378"/>
    </row>
    <row r="1512" spans="4:4">
      <c r="D1512" s="378"/>
    </row>
    <row r="1513" spans="4:4">
      <c r="D1513" s="378"/>
    </row>
    <row r="1514" spans="4:4">
      <c r="D1514" s="378"/>
    </row>
    <row r="1515" spans="4:4">
      <c r="D1515" s="378"/>
    </row>
    <row r="1516" spans="4:4">
      <c r="D1516" s="378"/>
    </row>
    <row r="1517" spans="4:4">
      <c r="D1517" s="378"/>
    </row>
    <row r="1518" spans="4:4">
      <c r="D1518" s="378"/>
    </row>
    <row r="1519" spans="4:4">
      <c r="D1519" s="378"/>
    </row>
    <row r="1520" spans="4:4">
      <c r="D1520" s="378"/>
    </row>
    <row r="1521" spans="4:4">
      <c r="D1521" s="378"/>
    </row>
    <row r="1522" spans="4:4">
      <c r="D1522" s="378"/>
    </row>
    <row r="1523" spans="4:4">
      <c r="D1523" s="378"/>
    </row>
    <row r="1524" spans="4:4">
      <c r="D1524" s="378"/>
    </row>
    <row r="1525" spans="4:4">
      <c r="D1525" s="378"/>
    </row>
    <row r="1526" spans="4:4">
      <c r="D1526" s="378"/>
    </row>
    <row r="1527" spans="4:4">
      <c r="D1527" s="378"/>
    </row>
    <row r="1528" spans="4:4">
      <c r="D1528" s="378"/>
    </row>
    <row r="1529" spans="4:4">
      <c r="D1529" s="378"/>
    </row>
    <row r="1530" spans="4:4">
      <c r="D1530" s="378"/>
    </row>
    <row r="1531" spans="4:4">
      <c r="D1531" s="378"/>
    </row>
    <row r="1532" spans="4:4">
      <c r="D1532" s="378"/>
    </row>
    <row r="1533" spans="4:4">
      <c r="D1533" s="378"/>
    </row>
    <row r="1534" spans="4:4">
      <c r="D1534" s="378"/>
    </row>
    <row r="1535" spans="4:4">
      <c r="D1535" s="378"/>
    </row>
    <row r="1536" spans="4:4">
      <c r="D1536" s="378"/>
    </row>
    <row r="1537" spans="4:4">
      <c r="D1537" s="378"/>
    </row>
    <row r="1538" spans="4:4">
      <c r="D1538" s="378"/>
    </row>
    <row r="1539" spans="4:4">
      <c r="D1539" s="378"/>
    </row>
    <row r="1540" spans="4:4">
      <c r="D1540" s="378"/>
    </row>
    <row r="1541" spans="4:4">
      <c r="D1541" s="378"/>
    </row>
    <row r="1542" spans="4:4">
      <c r="D1542" s="378"/>
    </row>
    <row r="1543" spans="4:4">
      <c r="D1543" s="378"/>
    </row>
    <row r="1544" spans="4:4">
      <c r="D1544" s="378"/>
    </row>
    <row r="1545" spans="4:4">
      <c r="D1545" s="378"/>
    </row>
    <row r="1546" spans="4:4">
      <c r="D1546" s="378"/>
    </row>
    <row r="1547" spans="4:4">
      <c r="D1547" s="378"/>
    </row>
    <row r="1548" spans="4:4">
      <c r="D1548" s="378"/>
    </row>
    <row r="1549" spans="4:4">
      <c r="D1549" s="378"/>
    </row>
    <row r="1550" spans="4:4">
      <c r="D1550" s="378"/>
    </row>
    <row r="1551" spans="4:4">
      <c r="D1551" s="378"/>
    </row>
    <row r="1552" spans="4:4">
      <c r="D1552" s="378"/>
    </row>
    <row r="1553" spans="4:4">
      <c r="D1553" s="378"/>
    </row>
    <row r="1554" spans="4:4">
      <c r="D1554" s="378"/>
    </row>
    <row r="1555" spans="4:4">
      <c r="D1555" s="378"/>
    </row>
    <row r="1556" spans="4:4">
      <c r="D1556" s="378"/>
    </row>
    <row r="1557" spans="4:4">
      <c r="D1557" s="378"/>
    </row>
    <row r="1558" spans="4:4">
      <c r="D1558" s="378"/>
    </row>
    <row r="1559" spans="4:4">
      <c r="D1559" s="378"/>
    </row>
    <row r="1560" spans="4:4">
      <c r="D1560" s="378"/>
    </row>
    <row r="1561" spans="4:4">
      <c r="D1561" s="378"/>
    </row>
    <row r="1562" spans="4:4">
      <c r="D1562" s="378"/>
    </row>
    <row r="1563" spans="4:4">
      <c r="D1563" s="378"/>
    </row>
    <row r="1564" spans="4:4">
      <c r="D1564" s="378"/>
    </row>
    <row r="1565" spans="4:4">
      <c r="D1565" s="378"/>
    </row>
    <row r="1566" spans="4:4">
      <c r="D1566" s="378"/>
    </row>
    <row r="1567" spans="4:4">
      <c r="D1567" s="378"/>
    </row>
    <row r="1568" spans="4:4">
      <c r="D1568" s="378"/>
    </row>
    <row r="1569" spans="4:4">
      <c r="D1569" s="378"/>
    </row>
    <row r="1570" spans="4:4">
      <c r="D1570" s="378"/>
    </row>
    <row r="1571" spans="4:4">
      <c r="D1571" s="378"/>
    </row>
    <row r="1572" spans="4:4">
      <c r="D1572" s="378"/>
    </row>
    <row r="1573" spans="4:4">
      <c r="D1573" s="378"/>
    </row>
    <row r="1574" spans="4:4">
      <c r="D1574" s="378"/>
    </row>
    <row r="1575" spans="4:4">
      <c r="D1575" s="378"/>
    </row>
    <row r="1576" spans="4:4">
      <c r="D1576" s="378"/>
    </row>
    <row r="1577" spans="4:4">
      <c r="D1577" s="378"/>
    </row>
    <row r="1578" spans="4:4">
      <c r="D1578" s="378"/>
    </row>
    <row r="1579" spans="4:4">
      <c r="D1579" s="378"/>
    </row>
    <row r="1580" spans="4:4">
      <c r="D1580" s="378"/>
    </row>
    <row r="1581" spans="4:4">
      <c r="D1581" s="378"/>
    </row>
    <row r="1582" spans="4:4">
      <c r="D1582" s="378"/>
    </row>
    <row r="1583" spans="4:4">
      <c r="D1583" s="378"/>
    </row>
    <row r="1584" spans="4:4">
      <c r="D1584" s="378"/>
    </row>
    <row r="1585" spans="4:4">
      <c r="D1585" s="378"/>
    </row>
    <row r="1586" spans="4:4">
      <c r="D1586" s="378"/>
    </row>
    <row r="1587" spans="4:4">
      <c r="D1587" s="378"/>
    </row>
    <row r="1588" spans="4:4">
      <c r="D1588" s="378"/>
    </row>
    <row r="1589" spans="4:4">
      <c r="D1589" s="378"/>
    </row>
    <row r="1590" spans="4:4">
      <c r="D1590" s="378"/>
    </row>
    <row r="1591" spans="4:4">
      <c r="D1591" s="378"/>
    </row>
    <row r="1592" spans="4:4">
      <c r="D1592" s="378"/>
    </row>
    <row r="1593" spans="4:4">
      <c r="D1593" s="378"/>
    </row>
    <row r="1594" spans="4:4">
      <c r="D1594" s="378"/>
    </row>
    <row r="1595" spans="4:4">
      <c r="D1595" s="378"/>
    </row>
    <row r="1596" spans="4:4">
      <c r="D1596" s="378"/>
    </row>
    <row r="1597" spans="4:4">
      <c r="D1597" s="378"/>
    </row>
    <row r="1598" spans="4:4">
      <c r="D1598" s="378"/>
    </row>
    <row r="1599" spans="4:4">
      <c r="D1599" s="378"/>
    </row>
    <row r="1600" spans="4:4">
      <c r="D1600" s="378"/>
    </row>
    <row r="1601" spans="4:4">
      <c r="D1601" s="378"/>
    </row>
    <row r="1602" spans="4:4">
      <c r="D1602" s="378"/>
    </row>
    <row r="1603" spans="4:4">
      <c r="D1603" s="378"/>
    </row>
    <row r="1604" spans="4:4">
      <c r="D1604" s="378"/>
    </row>
    <row r="1605" spans="4:4">
      <c r="D1605" s="378"/>
    </row>
    <row r="1606" spans="4:4">
      <c r="D1606" s="378"/>
    </row>
    <row r="1607" spans="4:4">
      <c r="D1607" s="378"/>
    </row>
    <row r="1608" spans="4:4">
      <c r="D1608" s="378"/>
    </row>
    <row r="1609" spans="4:4">
      <c r="D1609" s="378"/>
    </row>
    <row r="1610" spans="4:4">
      <c r="D1610" s="378"/>
    </row>
    <row r="1611" spans="4:4">
      <c r="D1611" s="378"/>
    </row>
    <row r="1612" spans="4:4">
      <c r="D1612" s="378"/>
    </row>
    <row r="1613" spans="4:4">
      <c r="D1613" s="378"/>
    </row>
    <row r="1614" spans="4:4">
      <c r="D1614" s="378"/>
    </row>
    <row r="1615" spans="4:4">
      <c r="D1615" s="378"/>
    </row>
    <row r="1616" spans="4:4">
      <c r="D1616" s="378"/>
    </row>
    <row r="1617" spans="4:4">
      <c r="D1617" s="378"/>
    </row>
    <row r="1618" spans="4:4">
      <c r="D1618" s="378"/>
    </row>
    <row r="1619" spans="4:4">
      <c r="D1619" s="378"/>
    </row>
    <row r="1620" spans="4:4">
      <c r="D1620" s="378"/>
    </row>
    <row r="1621" spans="4:4">
      <c r="D1621" s="378"/>
    </row>
    <row r="1622" spans="4:4">
      <c r="D1622" s="378"/>
    </row>
    <row r="1623" spans="4:4">
      <c r="D1623" s="378"/>
    </row>
    <row r="1624" spans="4:4">
      <c r="D1624" s="378"/>
    </row>
    <row r="1625" spans="4:4">
      <c r="D1625" s="378"/>
    </row>
    <row r="1626" spans="4:4">
      <c r="D1626" s="378"/>
    </row>
    <row r="1627" spans="4:4">
      <c r="D1627" s="378"/>
    </row>
    <row r="1628" spans="4:4">
      <c r="D1628" s="378"/>
    </row>
    <row r="1629" spans="4:4">
      <c r="D1629" s="378"/>
    </row>
    <row r="1630" spans="4:4">
      <c r="D1630" s="378"/>
    </row>
    <row r="1631" spans="4:4">
      <c r="D1631" s="378"/>
    </row>
    <row r="1632" spans="4:4">
      <c r="D1632" s="378"/>
    </row>
    <row r="1633" spans="4:4">
      <c r="D1633" s="378"/>
    </row>
    <row r="1634" spans="4:4">
      <c r="D1634" s="378"/>
    </row>
    <row r="1635" spans="4:4">
      <c r="D1635" s="378"/>
    </row>
    <row r="1636" spans="4:4">
      <c r="D1636" s="378"/>
    </row>
    <row r="1637" spans="4:4">
      <c r="D1637" s="378"/>
    </row>
    <row r="1638" spans="4:4">
      <c r="D1638" s="378"/>
    </row>
    <row r="1639" spans="4:4">
      <c r="D1639" s="378"/>
    </row>
    <row r="1640" spans="4:4">
      <c r="D1640" s="378"/>
    </row>
    <row r="1641" spans="4:4">
      <c r="D1641" s="378"/>
    </row>
    <row r="1642" spans="4:4">
      <c r="D1642" s="378"/>
    </row>
    <row r="1643" spans="4:4">
      <c r="D1643" s="378"/>
    </row>
    <row r="1644" spans="4:4">
      <c r="D1644" s="378"/>
    </row>
    <row r="1645" spans="4:4">
      <c r="D1645" s="378"/>
    </row>
    <row r="1646" spans="4:4">
      <c r="D1646" s="378"/>
    </row>
    <row r="1647" spans="4:4">
      <c r="D1647" s="378"/>
    </row>
    <row r="1648" spans="4:4">
      <c r="D1648" s="378"/>
    </row>
    <row r="1649" spans="4:4">
      <c r="D1649" s="378"/>
    </row>
    <row r="1650" spans="4:4">
      <c r="D1650" s="378"/>
    </row>
    <row r="1651" spans="4:4">
      <c r="D1651" s="378"/>
    </row>
    <row r="1652" spans="4:4">
      <c r="D1652" s="378"/>
    </row>
    <row r="1653" spans="4:4">
      <c r="D1653" s="378"/>
    </row>
    <row r="1654" spans="4:4">
      <c r="D1654" s="378"/>
    </row>
    <row r="1655" spans="4:4">
      <c r="D1655" s="378"/>
    </row>
    <row r="1656" spans="4:4">
      <c r="D1656" s="378"/>
    </row>
    <row r="1657" spans="4:4">
      <c r="D1657" s="378"/>
    </row>
    <row r="1658" spans="4:4">
      <c r="D1658" s="378"/>
    </row>
    <row r="1659" spans="4:4">
      <c r="D1659" s="378"/>
    </row>
    <row r="1660" spans="4:4">
      <c r="D1660" s="378"/>
    </row>
    <row r="1661" spans="4:4">
      <c r="D1661" s="378"/>
    </row>
    <row r="1662" spans="4:4">
      <c r="D1662" s="378"/>
    </row>
    <row r="1663" spans="4:4">
      <c r="D1663" s="378"/>
    </row>
    <row r="1664" spans="4:4">
      <c r="D1664" s="378"/>
    </row>
    <row r="1665" spans="4:4">
      <c r="D1665" s="378"/>
    </row>
    <row r="1666" spans="4:4">
      <c r="D1666" s="378"/>
    </row>
    <row r="1667" spans="4:4">
      <c r="D1667" s="378"/>
    </row>
    <row r="1668" spans="4:4">
      <c r="D1668" s="378"/>
    </row>
    <row r="1669" spans="4:4">
      <c r="D1669" s="378"/>
    </row>
    <row r="1670" spans="4:4">
      <c r="D1670" s="378"/>
    </row>
    <row r="1671" spans="4:4">
      <c r="D1671" s="378"/>
    </row>
    <row r="1672" spans="4:4">
      <c r="D1672" s="378"/>
    </row>
    <row r="1673" spans="4:4">
      <c r="D1673" s="378"/>
    </row>
    <row r="1674" spans="4:4">
      <c r="D1674" s="378"/>
    </row>
    <row r="1675" spans="4:4">
      <c r="D1675" s="378"/>
    </row>
    <row r="1676" spans="4:4">
      <c r="D1676" s="378"/>
    </row>
    <row r="1677" spans="4:4">
      <c r="D1677" s="378"/>
    </row>
    <row r="1678" spans="4:4">
      <c r="D1678" s="378"/>
    </row>
    <row r="1679" spans="4:4">
      <c r="D1679" s="378"/>
    </row>
    <row r="1680" spans="4:4">
      <c r="D1680" s="378"/>
    </row>
    <row r="1681" spans="4:4">
      <c r="D1681" s="378"/>
    </row>
    <row r="1682" spans="4:4">
      <c r="D1682" s="378"/>
    </row>
    <row r="1683" spans="4:4">
      <c r="D1683" s="378"/>
    </row>
    <row r="1684" spans="4:4">
      <c r="D1684" s="378"/>
    </row>
    <row r="1685" spans="4:4">
      <c r="D1685" s="378"/>
    </row>
    <row r="1686" spans="4:4">
      <c r="D1686" s="378"/>
    </row>
    <row r="1687" spans="4:4">
      <c r="D1687" s="378"/>
    </row>
    <row r="1688" spans="4:4">
      <c r="D1688" s="378"/>
    </row>
    <row r="1689" spans="4:4">
      <c r="D1689" s="378"/>
    </row>
    <row r="1690" spans="4:4">
      <c r="D1690" s="378"/>
    </row>
    <row r="1691" spans="4:4">
      <c r="D1691" s="378"/>
    </row>
    <row r="1692" spans="4:4">
      <c r="D1692" s="378"/>
    </row>
    <row r="1693" spans="4:4">
      <c r="D1693" s="378"/>
    </row>
    <row r="1694" spans="4:4">
      <c r="D1694" s="378"/>
    </row>
    <row r="1695" spans="4:4">
      <c r="D1695" s="378"/>
    </row>
    <row r="1696" spans="4:4">
      <c r="D1696" s="378"/>
    </row>
    <row r="1697" spans="4:4">
      <c r="D1697" s="378"/>
    </row>
    <row r="1698" spans="4:4">
      <c r="D1698" s="378"/>
    </row>
    <row r="1699" spans="4:4">
      <c r="D1699" s="378"/>
    </row>
    <row r="1700" spans="4:4">
      <c r="D1700" s="378"/>
    </row>
    <row r="1701" spans="4:4">
      <c r="D1701" s="378"/>
    </row>
    <row r="1702" spans="4:4">
      <c r="D1702" s="378"/>
    </row>
    <row r="1703" spans="4:4">
      <c r="D1703" s="378"/>
    </row>
    <row r="1704" spans="4:4">
      <c r="D1704" s="378"/>
    </row>
    <row r="1705" spans="4:4">
      <c r="D1705" s="378"/>
    </row>
    <row r="1706" spans="4:4">
      <c r="D1706" s="378"/>
    </row>
    <row r="1707" spans="4:4">
      <c r="D1707" s="378"/>
    </row>
    <row r="1708" spans="4:4">
      <c r="D1708" s="378"/>
    </row>
    <row r="1709" spans="4:4">
      <c r="D1709" s="378"/>
    </row>
    <row r="1710" spans="4:4">
      <c r="D1710" s="378"/>
    </row>
    <row r="1711" spans="4:4">
      <c r="D1711" s="378"/>
    </row>
    <row r="1712" spans="4:4">
      <c r="D1712" s="378"/>
    </row>
    <row r="1713" spans="4:4">
      <c r="D1713" s="378"/>
    </row>
    <row r="1714" spans="4:4">
      <c r="D1714" s="378"/>
    </row>
    <row r="1715" spans="4:4">
      <c r="D1715" s="378"/>
    </row>
    <row r="1716" spans="4:4">
      <c r="D1716" s="378"/>
    </row>
    <row r="1717" spans="4:4">
      <c r="D1717" s="378"/>
    </row>
    <row r="1718" spans="4:4">
      <c r="D1718" s="378"/>
    </row>
    <row r="1719" spans="4:4">
      <c r="D1719" s="378"/>
    </row>
    <row r="1720" spans="4:4">
      <c r="D1720" s="378"/>
    </row>
    <row r="1721" spans="4:4">
      <c r="D1721" s="378"/>
    </row>
    <row r="1722" spans="4:4">
      <c r="D1722" s="378"/>
    </row>
    <row r="1723" spans="4:4">
      <c r="D1723" s="378"/>
    </row>
    <row r="1724" spans="4:4">
      <c r="D1724" s="378"/>
    </row>
    <row r="1725" spans="4:4">
      <c r="D1725" s="378"/>
    </row>
    <row r="1726" spans="4:4">
      <c r="D1726" s="378"/>
    </row>
    <row r="1727" spans="4:4">
      <c r="D1727" s="378"/>
    </row>
    <row r="1728" spans="4:4">
      <c r="D1728" s="378"/>
    </row>
    <row r="1729" spans="4:4">
      <c r="D1729" s="378"/>
    </row>
    <row r="1730" spans="4:4">
      <c r="D1730" s="378"/>
    </row>
    <row r="1731" spans="4:4">
      <c r="D1731" s="378"/>
    </row>
    <row r="1732" spans="4:4">
      <c r="D1732" s="378"/>
    </row>
    <row r="1733" spans="4:4">
      <c r="D1733" s="378"/>
    </row>
    <row r="1734" spans="4:4">
      <c r="D1734" s="378"/>
    </row>
    <row r="1735" spans="4:4">
      <c r="D1735" s="378"/>
    </row>
    <row r="1736" spans="4:4">
      <c r="D1736" s="378"/>
    </row>
    <row r="1737" spans="4:4">
      <c r="D1737" s="378"/>
    </row>
    <row r="1738" spans="4:4">
      <c r="D1738" s="378"/>
    </row>
    <row r="1739" spans="4:4">
      <c r="D1739" s="378"/>
    </row>
    <row r="1740" spans="4:4">
      <c r="D1740" s="378"/>
    </row>
    <row r="1741" spans="4:4">
      <c r="D1741" s="378"/>
    </row>
    <row r="1742" spans="4:4">
      <c r="D1742" s="378"/>
    </row>
    <row r="1743" spans="4:4">
      <c r="D1743" s="378"/>
    </row>
    <row r="1744" spans="4:4">
      <c r="D1744" s="378"/>
    </row>
    <row r="1745" spans="4:4">
      <c r="D1745" s="378"/>
    </row>
    <row r="1746" spans="4:4">
      <c r="D1746" s="378"/>
    </row>
    <row r="1747" spans="4:4">
      <c r="D1747" s="378"/>
    </row>
    <row r="1748" spans="4:4">
      <c r="D1748" s="378"/>
    </row>
    <row r="1749" spans="4:4">
      <c r="D1749" s="378"/>
    </row>
    <row r="1750" spans="4:4">
      <c r="D1750" s="378"/>
    </row>
    <row r="1751" spans="4:4">
      <c r="D1751" s="378"/>
    </row>
    <row r="1752" spans="4:4">
      <c r="D1752" s="378"/>
    </row>
    <row r="1753" spans="4:4">
      <c r="D1753" s="378"/>
    </row>
    <row r="1754" spans="4:4">
      <c r="D1754" s="378"/>
    </row>
    <row r="1755" spans="4:4">
      <c r="D1755" s="378"/>
    </row>
    <row r="1756" spans="4:4">
      <c r="D1756" s="378"/>
    </row>
    <row r="1757" spans="4:4">
      <c r="D1757" s="378"/>
    </row>
    <row r="1758" spans="4:4">
      <c r="D1758" s="378"/>
    </row>
    <row r="1759" spans="4:4">
      <c r="D1759" s="378"/>
    </row>
    <row r="1760" spans="4:4">
      <c r="D1760" s="378"/>
    </row>
    <row r="1761" spans="4:4">
      <c r="D1761" s="378"/>
    </row>
    <row r="1762" spans="4:4">
      <c r="D1762" s="378"/>
    </row>
    <row r="1763" spans="4:4">
      <c r="D1763" s="378"/>
    </row>
    <row r="1764" spans="4:4">
      <c r="D1764" s="378"/>
    </row>
    <row r="1765" spans="4:4">
      <c r="D1765" s="378"/>
    </row>
    <row r="1766" spans="4:4">
      <c r="D1766" s="378"/>
    </row>
    <row r="1767" spans="4:4">
      <c r="D1767" s="378"/>
    </row>
    <row r="1768" spans="4:4">
      <c r="D1768" s="378"/>
    </row>
    <row r="1769" spans="4:4">
      <c r="D1769" s="378"/>
    </row>
    <row r="1770" spans="4:4">
      <c r="D1770" s="378"/>
    </row>
    <row r="1771" spans="4:4">
      <c r="D1771" s="378"/>
    </row>
    <row r="1772" spans="4:4">
      <c r="D1772" s="378"/>
    </row>
    <row r="1773" spans="4:4">
      <c r="D1773" s="378"/>
    </row>
    <row r="1774" spans="4:4">
      <c r="D1774" s="378"/>
    </row>
    <row r="1775" spans="4:4">
      <c r="D1775" s="378"/>
    </row>
    <row r="1776" spans="4:4">
      <c r="D1776" s="378"/>
    </row>
    <row r="1777" spans="4:4">
      <c r="D1777" s="378"/>
    </row>
    <row r="1778" spans="4:4">
      <c r="D1778" s="378"/>
    </row>
    <row r="1779" spans="4:4">
      <c r="D1779" s="378"/>
    </row>
    <row r="1780" spans="4:4">
      <c r="D1780" s="378"/>
    </row>
    <row r="1781" spans="4:4">
      <c r="D1781" s="378"/>
    </row>
    <row r="1782" spans="4:4">
      <c r="D1782" s="378"/>
    </row>
    <row r="1783" spans="4:4">
      <c r="D1783" s="378"/>
    </row>
    <row r="1784" spans="4:4">
      <c r="D1784" s="378"/>
    </row>
    <row r="1785" spans="4:4">
      <c r="D1785" s="378"/>
    </row>
    <row r="1786" spans="4:4">
      <c r="D1786" s="378"/>
    </row>
    <row r="1787" spans="4:4">
      <c r="D1787" s="378"/>
    </row>
    <row r="1788" spans="4:4">
      <c r="D1788" s="378"/>
    </row>
    <row r="1789" spans="4:4">
      <c r="D1789" s="378"/>
    </row>
    <row r="1790" spans="4:4">
      <c r="D1790" s="378"/>
    </row>
    <row r="1791" spans="4:4">
      <c r="D1791" s="378"/>
    </row>
    <row r="1792" spans="4:4">
      <c r="D1792" s="378"/>
    </row>
    <row r="1793" spans="4:4">
      <c r="D1793" s="378"/>
    </row>
    <row r="1794" spans="4:4">
      <c r="D1794" s="378"/>
    </row>
    <row r="1795" spans="4:4">
      <c r="D1795" s="378"/>
    </row>
    <row r="1796" spans="4:4">
      <c r="D1796" s="378"/>
    </row>
    <row r="1797" spans="4:4">
      <c r="D1797" s="378"/>
    </row>
    <row r="1798" spans="4:4">
      <c r="D1798" s="378"/>
    </row>
    <row r="1799" spans="4:4">
      <c r="D1799" s="378"/>
    </row>
    <row r="1800" spans="4:4">
      <c r="D1800" s="378"/>
    </row>
    <row r="1801" spans="4:4">
      <c r="D1801" s="378"/>
    </row>
    <row r="1802" spans="4:4">
      <c r="D1802" s="378"/>
    </row>
    <row r="1803" spans="4:4">
      <c r="D1803" s="378"/>
    </row>
    <row r="1804" spans="4:4">
      <c r="D1804" s="378"/>
    </row>
    <row r="1805" spans="4:4">
      <c r="D1805" s="378"/>
    </row>
    <row r="1806" spans="4:4">
      <c r="D1806" s="378"/>
    </row>
    <row r="1807" spans="4:4">
      <c r="D1807" s="378"/>
    </row>
    <row r="1808" spans="4:4">
      <c r="D1808" s="378"/>
    </row>
    <row r="1809" spans="4:4">
      <c r="D1809" s="378"/>
    </row>
    <row r="1810" spans="4:4">
      <c r="D1810" s="378"/>
    </row>
    <row r="1811" spans="4:4">
      <c r="D1811" s="378"/>
    </row>
    <row r="1812" spans="4:4">
      <c r="D1812" s="378"/>
    </row>
    <row r="1813" spans="4:4">
      <c r="D1813" s="378"/>
    </row>
    <row r="1814" spans="4:4">
      <c r="D1814" s="378"/>
    </row>
    <row r="1815" spans="4:4">
      <c r="D1815" s="378"/>
    </row>
    <row r="1816" spans="4:4">
      <c r="D1816" s="378"/>
    </row>
    <row r="1817" spans="4:4">
      <c r="D1817" s="378"/>
    </row>
    <row r="1818" spans="4:4">
      <c r="D1818" s="378"/>
    </row>
    <row r="1819" spans="4:4">
      <c r="D1819" s="378"/>
    </row>
    <row r="1820" spans="4:4">
      <c r="D1820" s="378"/>
    </row>
    <row r="1821" spans="4:4">
      <c r="D1821" s="378"/>
    </row>
    <row r="1822" spans="4:4">
      <c r="D1822" s="378"/>
    </row>
    <row r="1823" spans="4:4">
      <c r="D1823" s="378"/>
    </row>
    <row r="1824" spans="4:4">
      <c r="D1824" s="378"/>
    </row>
    <row r="1825" spans="4:4">
      <c r="D1825" s="378"/>
    </row>
    <row r="1826" spans="4:4">
      <c r="D1826" s="378"/>
    </row>
    <row r="1827" spans="4:4">
      <c r="D1827" s="378"/>
    </row>
    <row r="1828" spans="4:4">
      <c r="D1828" s="378"/>
    </row>
    <row r="1829" spans="4:4">
      <c r="D1829" s="378"/>
    </row>
    <row r="1830" spans="4:4">
      <c r="D1830" s="378"/>
    </row>
    <row r="1831" spans="4:4">
      <c r="D1831" s="378"/>
    </row>
    <row r="1832" spans="4:4">
      <c r="D1832" s="378"/>
    </row>
    <row r="1833" spans="4:4">
      <c r="D1833" s="378"/>
    </row>
    <row r="1834" spans="4:4">
      <c r="D1834" s="378"/>
    </row>
    <row r="1835" spans="4:4">
      <c r="D1835" s="378"/>
    </row>
    <row r="1836" spans="4:4">
      <c r="D1836" s="378"/>
    </row>
    <row r="1837" spans="4:4">
      <c r="D1837" s="378"/>
    </row>
    <row r="1838" spans="4:4">
      <c r="D1838" s="378"/>
    </row>
    <row r="1839" spans="4:4">
      <c r="D1839" s="378"/>
    </row>
    <row r="1840" spans="4:4">
      <c r="D1840" s="378"/>
    </row>
    <row r="1841" spans="4:4">
      <c r="D1841" s="378"/>
    </row>
    <row r="1842" spans="4:4">
      <c r="D1842" s="378"/>
    </row>
    <row r="1843" spans="4:4">
      <c r="D1843" s="378"/>
    </row>
    <row r="1844" spans="4:4">
      <c r="D1844" s="378"/>
    </row>
    <row r="1845" spans="4:4">
      <c r="D1845" s="378"/>
    </row>
    <row r="1846" spans="4:4">
      <c r="D1846" s="378"/>
    </row>
    <row r="1847" spans="4:4">
      <c r="D1847" s="378"/>
    </row>
    <row r="1848" spans="4:4">
      <c r="D1848" s="378"/>
    </row>
    <row r="1849" spans="4:4">
      <c r="D1849" s="378"/>
    </row>
    <row r="1850" spans="4:4">
      <c r="D1850" s="378"/>
    </row>
    <row r="1851" spans="4:4">
      <c r="D1851" s="378"/>
    </row>
    <row r="1852" spans="4:4">
      <c r="D1852" s="378"/>
    </row>
    <row r="1853" spans="4:4">
      <c r="D1853" s="378"/>
    </row>
    <row r="1854" spans="4:4">
      <c r="D1854" s="378"/>
    </row>
    <row r="1855" spans="4:4">
      <c r="D1855" s="378"/>
    </row>
    <row r="1856" spans="4:4">
      <c r="D1856" s="378"/>
    </row>
    <row r="1857" spans="4:4">
      <c r="D1857" s="378"/>
    </row>
    <row r="1858" spans="4:4">
      <c r="D1858" s="378"/>
    </row>
    <row r="1859" spans="4:4">
      <c r="D1859" s="378"/>
    </row>
    <row r="1860" spans="4:4">
      <c r="D1860" s="378"/>
    </row>
    <row r="1861" spans="4:4">
      <c r="D1861" s="378"/>
    </row>
    <row r="1862" spans="4:4">
      <c r="D1862" s="378"/>
    </row>
    <row r="1863" spans="4:4">
      <c r="D1863" s="378"/>
    </row>
    <row r="1864" spans="4:4">
      <c r="D1864" s="378"/>
    </row>
    <row r="1865" spans="4:4">
      <c r="D1865" s="378"/>
    </row>
    <row r="1866" spans="4:4">
      <c r="D1866" s="378"/>
    </row>
    <row r="1867" spans="4:4">
      <c r="D1867" s="378"/>
    </row>
    <row r="1868" spans="4:4">
      <c r="D1868" s="378"/>
    </row>
    <row r="1869" spans="4:4">
      <c r="D1869" s="378"/>
    </row>
    <row r="1870" spans="4:4">
      <c r="D1870" s="378"/>
    </row>
    <row r="1871" spans="4:4">
      <c r="D1871" s="378"/>
    </row>
    <row r="1872" spans="4:4">
      <c r="D1872" s="378"/>
    </row>
    <row r="1873" spans="4:4">
      <c r="D1873" s="378"/>
    </row>
    <row r="1874" spans="4:4">
      <c r="D1874" s="378"/>
    </row>
    <row r="1875" spans="4:4">
      <c r="D1875" s="378"/>
    </row>
    <row r="1876" spans="4:4">
      <c r="D1876" s="378"/>
    </row>
    <row r="1877" spans="4:4">
      <c r="D1877" s="378"/>
    </row>
    <row r="1878" spans="4:4">
      <c r="D1878" s="378"/>
    </row>
    <row r="1879" spans="4:4">
      <c r="D1879" s="378"/>
    </row>
    <row r="1880" spans="4:4">
      <c r="D1880" s="378"/>
    </row>
    <row r="1881" spans="4:4">
      <c r="D1881" s="378"/>
    </row>
    <row r="1882" spans="4:4">
      <c r="D1882" s="378"/>
    </row>
    <row r="1883" spans="4:4">
      <c r="D1883" s="378"/>
    </row>
    <row r="1884" spans="4:4">
      <c r="D1884" s="378"/>
    </row>
    <row r="1885" spans="4:4">
      <c r="D1885" s="378"/>
    </row>
    <row r="1886" spans="4:4">
      <c r="D1886" s="378"/>
    </row>
    <row r="1887" spans="4:4">
      <c r="D1887" s="378"/>
    </row>
    <row r="1888" spans="4:4">
      <c r="D1888" s="378"/>
    </row>
    <row r="1889" spans="4:4">
      <c r="D1889" s="378"/>
    </row>
    <row r="1890" spans="4:4">
      <c r="D1890" s="378"/>
    </row>
    <row r="1891" spans="4:4">
      <c r="D1891" s="378"/>
    </row>
    <row r="1892" spans="4:4">
      <c r="D1892" s="378"/>
    </row>
    <row r="1893" spans="4:4">
      <c r="D1893" s="378"/>
    </row>
    <row r="1894" spans="4:4">
      <c r="D1894" s="378"/>
    </row>
    <row r="1895" spans="4:4">
      <c r="D1895" s="378"/>
    </row>
    <row r="1896" spans="4:4">
      <c r="D1896" s="378"/>
    </row>
    <row r="1897" spans="4:4">
      <c r="D1897" s="378"/>
    </row>
    <row r="1898" spans="4:4">
      <c r="D1898" s="378"/>
    </row>
    <row r="1899" spans="4:4">
      <c r="D1899" s="378"/>
    </row>
    <row r="1900" spans="4:4">
      <c r="D1900" s="378"/>
    </row>
    <row r="1901" spans="4:4">
      <c r="D1901" s="378"/>
    </row>
    <row r="1902" spans="4:4">
      <c r="D1902" s="378"/>
    </row>
    <row r="1903" spans="4:4">
      <c r="D1903" s="378"/>
    </row>
    <row r="1904" spans="4:4">
      <c r="D1904" s="378"/>
    </row>
    <row r="1905" spans="4:4">
      <c r="D1905" s="378"/>
    </row>
    <row r="1906" spans="4:4">
      <c r="D1906" s="378"/>
    </row>
    <row r="1907" spans="4:4">
      <c r="D1907" s="378"/>
    </row>
    <row r="1908" spans="4:4">
      <c r="D1908" s="378"/>
    </row>
    <row r="1909" spans="4:4">
      <c r="D1909" s="378"/>
    </row>
    <row r="1910" spans="4:4">
      <c r="D1910" s="378"/>
    </row>
    <row r="1911" spans="4:4">
      <c r="D1911" s="378"/>
    </row>
    <row r="1912" spans="4:4">
      <c r="D1912" s="378"/>
    </row>
    <row r="1913" spans="4:4">
      <c r="D1913" s="378"/>
    </row>
    <row r="1914" spans="4:4">
      <c r="D1914" s="378"/>
    </row>
    <row r="1915" spans="4:4">
      <c r="D1915" s="378"/>
    </row>
    <row r="1916" spans="4:4">
      <c r="D1916" s="378"/>
    </row>
    <row r="1917" spans="4:4">
      <c r="D1917" s="378"/>
    </row>
    <row r="1918" spans="4:4">
      <c r="D1918" s="378"/>
    </row>
    <row r="1919" spans="4:4">
      <c r="D1919" s="378"/>
    </row>
    <row r="1920" spans="4:4">
      <c r="D1920" s="378"/>
    </row>
    <row r="1921" spans="4:4">
      <c r="D1921" s="378"/>
    </row>
    <row r="1922" spans="4:4">
      <c r="D1922" s="378"/>
    </row>
    <row r="1923" spans="4:4">
      <c r="D1923" s="378"/>
    </row>
    <row r="1924" spans="4:4">
      <c r="D1924" s="378"/>
    </row>
    <row r="1925" spans="4:4">
      <c r="D1925" s="378"/>
    </row>
    <row r="1926" spans="4:4">
      <c r="D1926" s="378"/>
    </row>
    <row r="1927" spans="4:4">
      <c r="D1927" s="378"/>
    </row>
    <row r="1928" spans="4:4">
      <c r="D1928" s="378"/>
    </row>
    <row r="1929" spans="4:4">
      <c r="D1929" s="378"/>
    </row>
    <row r="1930" spans="4:4">
      <c r="D1930" s="378"/>
    </row>
    <row r="1931" spans="4:4">
      <c r="D1931" s="378"/>
    </row>
    <row r="1932" spans="4:4">
      <c r="D1932" s="378"/>
    </row>
    <row r="1933" spans="4:4">
      <c r="D1933" s="378"/>
    </row>
    <row r="1934" spans="4:4">
      <c r="D1934" s="378"/>
    </row>
    <row r="1935" spans="4:4">
      <c r="D1935" s="378"/>
    </row>
    <row r="1936" spans="4:4">
      <c r="D1936" s="378"/>
    </row>
    <row r="1937" spans="4:4">
      <c r="D1937" s="378"/>
    </row>
    <row r="1938" spans="4:4">
      <c r="D1938" s="378"/>
    </row>
    <row r="1939" spans="4:4">
      <c r="D1939" s="378"/>
    </row>
    <row r="1940" spans="4:4">
      <c r="D1940" s="378"/>
    </row>
    <row r="1941" spans="4:4">
      <c r="D1941" s="378"/>
    </row>
    <row r="1942" spans="4:4">
      <c r="D1942" s="378"/>
    </row>
    <row r="1943" spans="4:4">
      <c r="D1943" s="378"/>
    </row>
    <row r="1944" spans="4:4">
      <c r="D1944" s="378"/>
    </row>
    <row r="1945" spans="4:4">
      <c r="D1945" s="378"/>
    </row>
    <row r="1946" spans="4:4">
      <c r="D1946" s="378"/>
    </row>
    <row r="1947" spans="4:4">
      <c r="D1947" s="378"/>
    </row>
    <row r="1948" spans="4:4">
      <c r="D1948" s="378"/>
    </row>
    <row r="1949" spans="4:4">
      <c r="D1949" s="378"/>
    </row>
    <row r="1950" spans="4:4">
      <c r="D1950" s="378"/>
    </row>
    <row r="1951" spans="4:4">
      <c r="D1951" s="378"/>
    </row>
    <row r="1952" spans="4:4">
      <c r="D1952" s="378"/>
    </row>
    <row r="1953" spans="4:4">
      <c r="D1953" s="378"/>
    </row>
    <row r="1954" spans="4:4">
      <c r="D1954" s="378"/>
    </row>
    <row r="1955" spans="4:4">
      <c r="D1955" s="378"/>
    </row>
    <row r="1956" spans="4:4">
      <c r="D1956" s="378"/>
    </row>
    <row r="1957" spans="4:4">
      <c r="D1957" s="378"/>
    </row>
    <row r="1958" spans="4:4">
      <c r="D1958" s="378"/>
    </row>
    <row r="1959" spans="4:4">
      <c r="D1959" s="378"/>
    </row>
    <row r="1960" spans="4:4">
      <c r="D1960" s="378"/>
    </row>
    <row r="1961" spans="4:4">
      <c r="D1961" s="378"/>
    </row>
    <row r="1962" spans="4:4">
      <c r="D1962" s="378"/>
    </row>
    <row r="1963" spans="4:4">
      <c r="D1963" s="378"/>
    </row>
    <row r="1964" spans="4:4">
      <c r="D1964" s="378"/>
    </row>
    <row r="1965" spans="4:4">
      <c r="D1965" s="378"/>
    </row>
    <row r="1966" spans="4:4">
      <c r="D1966" s="378"/>
    </row>
    <row r="1967" spans="4:4">
      <c r="D1967" s="378"/>
    </row>
    <row r="1968" spans="4:4">
      <c r="D1968" s="378"/>
    </row>
    <row r="1969" spans="4:4">
      <c r="D1969" s="378"/>
    </row>
    <row r="1970" spans="4:4">
      <c r="D1970" s="378"/>
    </row>
    <row r="1971" spans="4:4">
      <c r="D1971" s="378"/>
    </row>
    <row r="1972" spans="4:4">
      <c r="D1972" s="378"/>
    </row>
    <row r="1973" spans="4:4">
      <c r="D1973" s="378"/>
    </row>
    <row r="1974" spans="4:4">
      <c r="D1974" s="378"/>
    </row>
    <row r="1975" spans="4:4">
      <c r="D1975" s="378"/>
    </row>
    <row r="1976" spans="4:4">
      <c r="D1976" s="378"/>
    </row>
    <row r="1977" spans="4:4">
      <c r="D1977" s="378"/>
    </row>
    <row r="1978" spans="4:4">
      <c r="D1978" s="378"/>
    </row>
    <row r="1979" spans="4:4">
      <c r="D1979" s="378"/>
    </row>
    <row r="1980" spans="4:4">
      <c r="D1980" s="378"/>
    </row>
    <row r="1981" spans="4:4">
      <c r="D1981" s="378"/>
    </row>
    <row r="1982" spans="4:4">
      <c r="D1982" s="378"/>
    </row>
    <row r="1983" spans="4:4">
      <c r="D1983" s="378"/>
    </row>
    <row r="1984" spans="4:4">
      <c r="D1984" s="378"/>
    </row>
    <row r="1985" spans="4:4">
      <c r="D1985" s="378"/>
    </row>
    <row r="1986" spans="4:4">
      <c r="D1986" s="378"/>
    </row>
    <row r="1987" spans="4:4">
      <c r="D1987" s="378"/>
    </row>
    <row r="1988" spans="4:4">
      <c r="D1988" s="378"/>
    </row>
    <row r="1989" spans="4:4">
      <c r="D1989" s="378"/>
    </row>
    <row r="1990" spans="4:4">
      <c r="D1990" s="378"/>
    </row>
    <row r="1991" spans="4:4">
      <c r="D1991" s="378"/>
    </row>
    <row r="1992" spans="4:4">
      <c r="D1992" s="378"/>
    </row>
    <row r="1993" spans="4:4">
      <c r="D1993" s="378"/>
    </row>
    <row r="1994" spans="4:4">
      <c r="D1994" s="378"/>
    </row>
    <row r="1995" spans="4:4">
      <c r="D1995" s="378"/>
    </row>
    <row r="1996" spans="4:4">
      <c r="D1996" s="378"/>
    </row>
    <row r="1997" spans="4:4">
      <c r="D1997" s="378"/>
    </row>
    <row r="1998" spans="4:4">
      <c r="D1998" s="378"/>
    </row>
    <row r="1999" spans="4:4">
      <c r="D1999" s="378"/>
    </row>
    <row r="2000" spans="4:4">
      <c r="D2000" s="378"/>
    </row>
    <row r="2001" spans="4:4">
      <c r="D2001" s="378"/>
    </row>
    <row r="2002" spans="4:4">
      <c r="D2002" s="378"/>
    </row>
    <row r="2003" spans="4:4">
      <c r="D2003" s="378"/>
    </row>
    <row r="2004" spans="4:4">
      <c r="D2004" s="378"/>
    </row>
    <row r="2005" spans="4:4">
      <c r="D2005" s="378"/>
    </row>
    <row r="2006" spans="4:4">
      <c r="D2006" s="378"/>
    </row>
    <row r="2007" spans="4:4">
      <c r="D2007" s="378"/>
    </row>
    <row r="2008" spans="4:4">
      <c r="D2008" s="378"/>
    </row>
    <row r="2009" spans="4:4">
      <c r="D2009" s="378"/>
    </row>
    <row r="2010" spans="4:4">
      <c r="D2010" s="378"/>
    </row>
    <row r="2011" spans="4:4">
      <c r="D2011" s="378"/>
    </row>
    <row r="2012" spans="4:4">
      <c r="D2012" s="378"/>
    </row>
    <row r="2013" spans="4:4">
      <c r="D2013" s="378"/>
    </row>
    <row r="2014" spans="4:4">
      <c r="D2014" s="378"/>
    </row>
    <row r="2015" spans="4:4">
      <c r="D2015" s="378"/>
    </row>
    <row r="2016" spans="4:4">
      <c r="D2016" s="378"/>
    </row>
    <row r="2017" spans="4:4">
      <c r="D2017" s="378"/>
    </row>
    <row r="2018" spans="4:4">
      <c r="D2018" s="378"/>
    </row>
    <row r="2019" spans="4:4">
      <c r="D2019" s="378"/>
    </row>
    <row r="2020" spans="4:4">
      <c r="D2020" s="378"/>
    </row>
    <row r="2021" spans="4:4">
      <c r="D2021" s="378"/>
    </row>
    <row r="2022" spans="4:4">
      <c r="D2022" s="378"/>
    </row>
    <row r="2023" spans="4:4">
      <c r="D2023" s="378"/>
    </row>
    <row r="2024" spans="4:4">
      <c r="D2024" s="378"/>
    </row>
    <row r="2025" spans="4:4">
      <c r="D2025" s="378"/>
    </row>
    <row r="2026" spans="4:4">
      <c r="D2026" s="378"/>
    </row>
    <row r="2027" spans="4:4">
      <c r="D2027" s="378"/>
    </row>
    <row r="2028" spans="4:4">
      <c r="D2028" s="378"/>
    </row>
    <row r="2029" spans="4:4">
      <c r="D2029" s="378"/>
    </row>
    <row r="2030" spans="4:4">
      <c r="D2030" s="378"/>
    </row>
    <row r="2031" spans="4:4">
      <c r="D2031" s="378"/>
    </row>
    <row r="2032" spans="4:4">
      <c r="D2032" s="378"/>
    </row>
    <row r="2033" spans="4:4">
      <c r="D2033" s="378"/>
    </row>
    <row r="2034" spans="4:4">
      <c r="D2034" s="378"/>
    </row>
    <row r="2035" spans="4:4">
      <c r="D2035" s="378"/>
    </row>
    <row r="2036" spans="4:4">
      <c r="D2036" s="378"/>
    </row>
    <row r="2037" spans="4:4">
      <c r="D2037" s="378"/>
    </row>
    <row r="2038" spans="4:4">
      <c r="D2038" s="378"/>
    </row>
    <row r="2039" spans="4:4">
      <c r="D2039" s="378"/>
    </row>
    <row r="2040" spans="4:4">
      <c r="D2040" s="378"/>
    </row>
    <row r="2041" spans="4:4">
      <c r="D2041" s="378"/>
    </row>
    <row r="2042" spans="4:4">
      <c r="D2042" s="378"/>
    </row>
    <row r="2043" spans="4:4">
      <c r="D2043" s="378"/>
    </row>
    <row r="2044" spans="4:4">
      <c r="D2044" s="378"/>
    </row>
    <row r="2045" spans="4:4">
      <c r="D2045" s="378"/>
    </row>
    <row r="2046" spans="4:4">
      <c r="D2046" s="378"/>
    </row>
    <row r="2047" spans="4:4">
      <c r="D2047" s="378"/>
    </row>
    <row r="2048" spans="4:4">
      <c r="D2048" s="378"/>
    </row>
    <row r="2049" spans="4:4">
      <c r="D2049" s="378"/>
    </row>
    <row r="2050" spans="4:4">
      <c r="D2050" s="378"/>
    </row>
    <row r="2051" spans="4:4">
      <c r="D2051" s="378"/>
    </row>
    <row r="2052" spans="4:4">
      <c r="D2052" s="378"/>
    </row>
    <row r="2053" spans="4:4">
      <c r="D2053" s="378"/>
    </row>
    <row r="2054" spans="4:4">
      <c r="D2054" s="378"/>
    </row>
    <row r="2055" spans="4:4">
      <c r="D2055" s="378"/>
    </row>
    <row r="2056" spans="4:4">
      <c r="D2056" s="378"/>
    </row>
    <row r="2057" spans="4:4">
      <c r="D2057" s="378"/>
    </row>
    <row r="2058" spans="4:4">
      <c r="D2058" s="378"/>
    </row>
    <row r="2059" spans="4:4">
      <c r="D2059" s="378"/>
    </row>
    <row r="2060" spans="4:4">
      <c r="D2060" s="378"/>
    </row>
    <row r="2061" spans="4:4">
      <c r="D2061" s="378"/>
    </row>
    <row r="2062" spans="4:4">
      <c r="D2062" s="378"/>
    </row>
    <row r="2063" spans="4:4">
      <c r="D2063" s="378"/>
    </row>
    <row r="2064" spans="4:4">
      <c r="D2064" s="378"/>
    </row>
    <row r="2065" spans="4:4">
      <c r="D2065" s="378"/>
    </row>
    <row r="2066" spans="4:4">
      <c r="D2066" s="378"/>
    </row>
    <row r="2067" spans="4:4">
      <c r="D2067" s="378"/>
    </row>
    <row r="2068" spans="4:4">
      <c r="D2068" s="378"/>
    </row>
    <row r="2069" spans="4:4">
      <c r="D2069" s="378"/>
    </row>
    <row r="2070" spans="4:4">
      <c r="D2070" s="378"/>
    </row>
    <row r="2071" spans="4:4">
      <c r="D2071" s="378"/>
    </row>
    <row r="2072" spans="4:4">
      <c r="D2072" s="378"/>
    </row>
    <row r="2073" spans="4:4">
      <c r="D2073" s="378"/>
    </row>
    <row r="2074" spans="4:4">
      <c r="D2074" s="378"/>
    </row>
    <row r="2075" spans="4:4">
      <c r="D2075" s="378"/>
    </row>
    <row r="2076" spans="4:4">
      <c r="D2076" s="378"/>
    </row>
    <row r="2077" spans="4:4">
      <c r="D2077" s="378"/>
    </row>
    <row r="2078" spans="4:4">
      <c r="D2078" s="378"/>
    </row>
    <row r="2079" spans="4:4">
      <c r="D2079" s="378"/>
    </row>
    <row r="2080" spans="4:4">
      <c r="D2080" s="378"/>
    </row>
    <row r="2081" spans="4:4">
      <c r="D2081" s="378"/>
    </row>
    <row r="2082" spans="4:4">
      <c r="D2082" s="378"/>
    </row>
    <row r="2083" spans="4:4">
      <c r="D2083" s="378"/>
    </row>
    <row r="2084" spans="4:4">
      <c r="D2084" s="378"/>
    </row>
    <row r="2085" spans="4:4">
      <c r="D2085" s="378"/>
    </row>
    <row r="2086" spans="4:4">
      <c r="D2086" s="378"/>
    </row>
    <row r="2087" spans="4:4">
      <c r="D2087" s="378"/>
    </row>
    <row r="2088" spans="4:4">
      <c r="D2088" s="378"/>
    </row>
    <row r="2089" spans="4:4">
      <c r="D2089" s="378"/>
    </row>
    <row r="2090" spans="4:4">
      <c r="D2090" s="378"/>
    </row>
    <row r="2091" spans="4:4">
      <c r="D2091" s="378"/>
    </row>
    <row r="2092" spans="4:4">
      <c r="D2092" s="378"/>
    </row>
    <row r="2093" spans="4:4">
      <c r="D2093" s="378"/>
    </row>
    <row r="2094" spans="4:4">
      <c r="D2094" s="378"/>
    </row>
    <row r="2095" spans="4:4">
      <c r="D2095" s="378"/>
    </row>
    <row r="2096" spans="4:4">
      <c r="D2096" s="378"/>
    </row>
    <row r="2097" spans="4:4">
      <c r="D2097" s="378"/>
    </row>
    <row r="2098" spans="4:4">
      <c r="D2098" s="378"/>
    </row>
    <row r="2099" spans="4:4">
      <c r="D2099" s="378"/>
    </row>
    <row r="2100" spans="4:4">
      <c r="D2100" s="378"/>
    </row>
    <row r="2101" spans="4:4">
      <c r="D2101" s="378"/>
    </row>
    <row r="2102" spans="4:4">
      <c r="D2102" s="378"/>
    </row>
    <row r="2103" spans="4:4">
      <c r="D2103" s="378"/>
    </row>
    <row r="2104" spans="4:4">
      <c r="D2104" s="378"/>
    </row>
    <row r="2105" spans="4:4">
      <c r="D2105" s="378"/>
    </row>
    <row r="2106" spans="4:4">
      <c r="D2106" s="378"/>
    </row>
    <row r="2107" spans="4:4">
      <c r="D2107" s="378"/>
    </row>
    <row r="2108" spans="4:4">
      <c r="D2108" s="378"/>
    </row>
    <row r="2109" spans="4:4">
      <c r="D2109" s="378"/>
    </row>
    <row r="2110" spans="4:4">
      <c r="D2110" s="378"/>
    </row>
    <row r="2111" spans="4:4">
      <c r="D2111" s="378"/>
    </row>
    <row r="2112" spans="4:4">
      <c r="D2112" s="378"/>
    </row>
    <row r="2113" spans="4:4">
      <c r="D2113" s="378"/>
    </row>
    <row r="2114" spans="4:4">
      <c r="D2114" s="378"/>
    </row>
    <row r="2115" spans="4:4">
      <c r="D2115" s="378"/>
    </row>
    <row r="2116" spans="4:4">
      <c r="D2116" s="378"/>
    </row>
    <row r="2117" spans="4:4">
      <c r="D2117" s="378"/>
    </row>
    <row r="2118" spans="4:4">
      <c r="D2118" s="378"/>
    </row>
    <row r="2119" spans="4:4">
      <c r="D2119" s="378"/>
    </row>
    <row r="2120" spans="4:4">
      <c r="D2120" s="378"/>
    </row>
    <row r="2121" spans="4:4">
      <c r="D2121" s="378"/>
    </row>
    <row r="2122" spans="4:4">
      <c r="D2122" s="378"/>
    </row>
    <row r="2123" spans="4:4">
      <c r="D2123" s="378"/>
    </row>
    <row r="2124" spans="4:4">
      <c r="D2124" s="378"/>
    </row>
    <row r="2125" spans="4:4">
      <c r="D2125" s="378"/>
    </row>
    <row r="2126" spans="4:4">
      <c r="D2126" s="378"/>
    </row>
    <row r="2127" spans="4:4">
      <c r="D2127" s="378"/>
    </row>
    <row r="2128" spans="4:4">
      <c r="D2128" s="378"/>
    </row>
    <row r="2129" spans="4:4">
      <c r="D2129" s="378"/>
    </row>
    <row r="2130" spans="4:4">
      <c r="D2130" s="378"/>
    </row>
    <row r="2131" spans="4:4">
      <c r="D2131" s="378"/>
    </row>
    <row r="2132" spans="4:4">
      <c r="D2132" s="378"/>
    </row>
    <row r="2133" spans="4:4">
      <c r="D2133" s="378"/>
    </row>
    <row r="2134" spans="4:4">
      <c r="D2134" s="378"/>
    </row>
    <row r="2135" spans="4:4">
      <c r="D2135" s="378"/>
    </row>
    <row r="2136" spans="4:4">
      <c r="D2136" s="378"/>
    </row>
    <row r="2137" spans="4:4">
      <c r="D2137" s="378"/>
    </row>
    <row r="2138" spans="4:4">
      <c r="D2138" s="378"/>
    </row>
    <row r="2139" spans="4:4">
      <c r="D2139" s="378"/>
    </row>
    <row r="2140" spans="4:4">
      <c r="D2140" s="378"/>
    </row>
    <row r="2141" spans="4:4">
      <c r="D2141" s="378"/>
    </row>
    <row r="2142" spans="4:4">
      <c r="D2142" s="378"/>
    </row>
    <row r="2143" spans="4:4">
      <c r="D2143" s="378"/>
    </row>
    <row r="2144" spans="4:4">
      <c r="D2144" s="378"/>
    </row>
    <row r="2145" spans="4:4">
      <c r="D2145" s="378"/>
    </row>
    <row r="2146" spans="4:4">
      <c r="D2146" s="378"/>
    </row>
    <row r="2147" spans="4:4">
      <c r="D2147" s="378"/>
    </row>
    <row r="2148" spans="4:4">
      <c r="D2148" s="378"/>
    </row>
    <row r="2149" spans="4:4">
      <c r="D2149" s="378"/>
    </row>
    <row r="2150" spans="4:4">
      <c r="D2150" s="378"/>
    </row>
    <row r="2151" spans="4:4">
      <c r="D2151" s="378"/>
    </row>
    <row r="2152" spans="4:4">
      <c r="D2152" s="378"/>
    </row>
    <row r="2153" spans="4:4">
      <c r="D2153" s="378"/>
    </row>
    <row r="2154" spans="4:4">
      <c r="D2154" s="378"/>
    </row>
    <row r="2155" spans="4:4">
      <c r="D2155" s="378"/>
    </row>
    <row r="2156" spans="4:4">
      <c r="D2156" s="378"/>
    </row>
    <row r="2157" spans="4:4">
      <c r="D2157" s="378"/>
    </row>
    <row r="2158" spans="4:4">
      <c r="D2158" s="378"/>
    </row>
    <row r="2159" spans="4:4">
      <c r="D2159" s="378"/>
    </row>
    <row r="2160" spans="4:4">
      <c r="D2160" s="378"/>
    </row>
    <row r="2161" spans="4:4">
      <c r="D2161" s="378"/>
    </row>
    <row r="2162" spans="4:4">
      <c r="D2162" s="378"/>
    </row>
    <row r="2163" spans="4:4">
      <c r="D2163" s="378"/>
    </row>
    <row r="2164" spans="4:4">
      <c r="D2164" s="378"/>
    </row>
    <row r="2165" spans="4:4">
      <c r="D2165" s="378"/>
    </row>
    <row r="2166" spans="4:4">
      <c r="D2166" s="378"/>
    </row>
    <row r="2167" spans="4:4">
      <c r="D2167" s="378"/>
    </row>
    <row r="2168" spans="4:4">
      <c r="D2168" s="378"/>
    </row>
    <row r="2169" spans="4:4">
      <c r="D2169" s="378"/>
    </row>
    <row r="2170" spans="4:4">
      <c r="D2170" s="378"/>
    </row>
    <row r="2171" spans="4:4">
      <c r="D2171" s="378"/>
    </row>
    <row r="2172" spans="4:4">
      <c r="D2172" s="378"/>
    </row>
    <row r="2173" spans="4:4">
      <c r="D2173" s="378"/>
    </row>
    <row r="2174" spans="4:4">
      <c r="D2174" s="378"/>
    </row>
    <row r="2175" spans="4:4">
      <c r="D2175" s="378"/>
    </row>
    <row r="2176" spans="4:4">
      <c r="D2176" s="378"/>
    </row>
    <row r="2177" spans="4:4">
      <c r="D2177" s="378"/>
    </row>
    <row r="2178" spans="4:4">
      <c r="D2178" s="378"/>
    </row>
    <row r="2179" spans="4:4">
      <c r="D2179" s="378"/>
    </row>
    <row r="2180" spans="4:4">
      <c r="D2180" s="378"/>
    </row>
    <row r="2181" spans="4:4">
      <c r="D2181" s="378"/>
    </row>
    <row r="2182" spans="4:4">
      <c r="D2182" s="378"/>
    </row>
    <row r="2183" spans="4:4">
      <c r="D2183" s="378"/>
    </row>
    <row r="2184" spans="4:4">
      <c r="D2184" s="378"/>
    </row>
    <row r="2185" spans="4:4">
      <c r="D2185" s="378"/>
    </row>
    <row r="2186" spans="4:4">
      <c r="D2186" s="378"/>
    </row>
    <row r="2187" spans="4:4">
      <c r="D2187" s="378"/>
    </row>
    <row r="2188" spans="4:4">
      <c r="D2188" s="378"/>
    </row>
    <row r="2189" spans="4:4">
      <c r="D2189" s="378"/>
    </row>
    <row r="2190" spans="4:4">
      <c r="D2190" s="378"/>
    </row>
    <row r="2191" spans="4:4">
      <c r="D2191" s="378"/>
    </row>
    <row r="2192" spans="4:4">
      <c r="D2192" s="378"/>
    </row>
    <row r="2193" spans="4:4">
      <c r="D2193" s="378"/>
    </row>
    <row r="2194" spans="4:4">
      <c r="D2194" s="378"/>
    </row>
    <row r="2195" spans="4:4">
      <c r="D2195" s="378"/>
    </row>
    <row r="2196" spans="4:4">
      <c r="D2196" s="378"/>
    </row>
    <row r="2197" spans="4:4">
      <c r="D2197" s="378"/>
    </row>
    <row r="2198" spans="4:4">
      <c r="D2198" s="378"/>
    </row>
    <row r="2199" spans="4:4">
      <c r="D2199" s="378"/>
    </row>
    <row r="2200" spans="4:4">
      <c r="D2200" s="378"/>
    </row>
    <row r="2201" spans="4:4">
      <c r="D2201" s="378"/>
    </row>
    <row r="2202" spans="4:4">
      <c r="D2202" s="378"/>
    </row>
    <row r="2203" spans="4:4">
      <c r="D2203" s="378"/>
    </row>
    <row r="2204" spans="4:4">
      <c r="D2204" s="378"/>
    </row>
    <row r="2205" spans="4:4">
      <c r="D2205" s="378"/>
    </row>
    <row r="2206" spans="4:4">
      <c r="D2206" s="378"/>
    </row>
    <row r="2207" spans="4:4">
      <c r="D2207" s="378"/>
    </row>
    <row r="2208" spans="4:4">
      <c r="D2208" s="378"/>
    </row>
    <row r="2209" spans="4:4">
      <c r="D2209" s="378"/>
    </row>
    <row r="2210" spans="4:4">
      <c r="D2210" s="378"/>
    </row>
    <row r="2211" spans="4:4">
      <c r="D2211" s="378"/>
    </row>
    <row r="2212" spans="4:4">
      <c r="D2212" s="378"/>
    </row>
    <row r="2213" spans="4:4">
      <c r="D2213" s="378"/>
    </row>
    <row r="2214" spans="4:4">
      <c r="D2214" s="378"/>
    </row>
    <row r="2215" spans="4:4">
      <c r="D2215" s="378"/>
    </row>
    <row r="2216" spans="4:4">
      <c r="D2216" s="378"/>
    </row>
    <row r="2217" spans="4:4">
      <c r="D2217" s="378"/>
    </row>
    <row r="2218" spans="4:4">
      <c r="D2218" s="378"/>
    </row>
    <row r="2219" spans="4:4">
      <c r="D2219" s="378"/>
    </row>
    <row r="2220" spans="4:4">
      <c r="D2220" s="378"/>
    </row>
    <row r="2221" spans="4:4">
      <c r="D2221" s="378"/>
    </row>
    <row r="2222" spans="4:4">
      <c r="D2222" s="378"/>
    </row>
    <row r="2223" spans="4:4">
      <c r="D2223" s="378"/>
    </row>
    <row r="2224" spans="4:4">
      <c r="D2224" s="378"/>
    </row>
    <row r="2225" spans="4:4">
      <c r="D2225" s="378"/>
    </row>
    <row r="2226" spans="4:4">
      <c r="D2226" s="378"/>
    </row>
    <row r="2227" spans="4:4">
      <c r="D2227" s="378"/>
    </row>
    <row r="2228" spans="4:4">
      <c r="D2228" s="378"/>
    </row>
    <row r="2229" spans="4:4">
      <c r="D2229" s="378"/>
    </row>
    <row r="2230" spans="4:4">
      <c r="D2230" s="378"/>
    </row>
    <row r="2231" spans="4:4">
      <c r="D2231" s="378"/>
    </row>
    <row r="2232" spans="4:4">
      <c r="D2232" s="378"/>
    </row>
    <row r="2233" spans="4:4">
      <c r="D2233" s="378"/>
    </row>
    <row r="2234" spans="4:4">
      <c r="D2234" s="378"/>
    </row>
    <row r="2235" spans="4:4">
      <c r="D2235" s="378"/>
    </row>
    <row r="2236" spans="4:4">
      <c r="D2236" s="378"/>
    </row>
    <row r="2237" spans="4:4">
      <c r="D2237" s="378"/>
    </row>
    <row r="2238" spans="4:4">
      <c r="D2238" s="378"/>
    </row>
    <row r="2239" spans="4:4">
      <c r="D2239" s="378"/>
    </row>
    <row r="2240" spans="4:4">
      <c r="D2240" s="378"/>
    </row>
    <row r="2241" spans="4:4">
      <c r="D2241" s="378"/>
    </row>
    <row r="2242" spans="4:4">
      <c r="D2242" s="378"/>
    </row>
    <row r="2243" spans="4:4">
      <c r="D2243" s="378"/>
    </row>
    <row r="2244" spans="4:4">
      <c r="D2244" s="378"/>
    </row>
    <row r="2245" spans="4:4">
      <c r="D2245" s="378"/>
    </row>
    <row r="2246" spans="4:4">
      <c r="D2246" s="378"/>
    </row>
    <row r="2247" spans="4:4">
      <c r="D2247" s="378"/>
    </row>
    <row r="2248" spans="4:4">
      <c r="D2248" s="378"/>
    </row>
    <row r="2249" spans="4:4">
      <c r="D2249" s="378"/>
    </row>
    <row r="2250" spans="4:4">
      <c r="D2250" s="378"/>
    </row>
    <row r="2251" spans="4:4">
      <c r="D2251" s="378"/>
    </row>
    <row r="2252" spans="4:4">
      <c r="D2252" s="378"/>
    </row>
    <row r="2253" spans="4:4">
      <c r="D2253" s="378"/>
    </row>
    <row r="2254" spans="4:4">
      <c r="D2254" s="378"/>
    </row>
    <row r="2255" spans="4:4">
      <c r="D2255" s="378"/>
    </row>
    <row r="2256" spans="4:4">
      <c r="D2256" s="378"/>
    </row>
    <row r="2257" spans="4:4">
      <c r="D2257" s="378"/>
    </row>
    <row r="2258" spans="4:4">
      <c r="D2258" s="378"/>
    </row>
    <row r="2259" spans="4:4">
      <c r="D2259" s="378"/>
    </row>
    <row r="2260" spans="4:4">
      <c r="D2260" s="378"/>
    </row>
    <row r="2261" spans="4:4">
      <c r="D2261" s="378"/>
    </row>
    <row r="2262" spans="4:4">
      <c r="D2262" s="378"/>
    </row>
    <row r="2263" spans="4:4">
      <c r="D2263" s="378"/>
    </row>
    <row r="2264" spans="4:4">
      <c r="D2264" s="378"/>
    </row>
    <row r="2265" spans="4:4">
      <c r="D2265" s="378"/>
    </row>
    <row r="2266" spans="4:4">
      <c r="D2266" s="378"/>
    </row>
    <row r="2267" spans="4:4">
      <c r="D2267" s="378"/>
    </row>
    <row r="2268" spans="4:4">
      <c r="D2268" s="378"/>
    </row>
    <row r="2269" spans="4:4">
      <c r="D2269" s="378"/>
    </row>
    <row r="2270" spans="4:4">
      <c r="D2270" s="378"/>
    </row>
    <row r="2271" spans="4:4">
      <c r="D2271" s="378"/>
    </row>
    <row r="2272" spans="4:4">
      <c r="D2272" s="378"/>
    </row>
    <row r="2273" spans="4:4">
      <c r="D2273" s="378"/>
    </row>
    <row r="2274" spans="4:4">
      <c r="D2274" s="378"/>
    </row>
    <row r="2275" spans="4:4">
      <c r="D2275" s="378"/>
    </row>
    <row r="2276" spans="4:4">
      <c r="D2276" s="378"/>
    </row>
    <row r="2277" spans="4:4">
      <c r="D2277" s="378"/>
    </row>
    <row r="2278" spans="4:4">
      <c r="D2278" s="378"/>
    </row>
    <row r="2279" spans="4:4">
      <c r="D2279" s="378"/>
    </row>
    <row r="2280" spans="4:4">
      <c r="D2280" s="378"/>
    </row>
    <row r="2281" spans="4:4">
      <c r="D2281" s="378"/>
    </row>
    <row r="2282" spans="4:4">
      <c r="D2282" s="378"/>
    </row>
    <row r="2283" spans="4:4">
      <c r="D2283" s="378"/>
    </row>
    <row r="2284" spans="4:4">
      <c r="D2284" s="378"/>
    </row>
    <row r="2285" spans="4:4">
      <c r="D2285" s="378"/>
    </row>
    <row r="2286" spans="4:4">
      <c r="D2286" s="378"/>
    </row>
    <row r="2287" spans="4:4">
      <c r="D2287" s="378"/>
    </row>
    <row r="2288" spans="4:4">
      <c r="D2288" s="378"/>
    </row>
    <row r="2289" spans="4:4">
      <c r="D2289" s="378"/>
    </row>
    <row r="2290" spans="4:4">
      <c r="D2290" s="378"/>
    </row>
    <row r="2291" spans="4:4">
      <c r="D2291" s="378"/>
    </row>
    <row r="2292" spans="4:4">
      <c r="D2292" s="378"/>
    </row>
    <row r="2293" spans="4:4">
      <c r="D2293" s="378"/>
    </row>
    <row r="2294" spans="4:4">
      <c r="D2294" s="378"/>
    </row>
    <row r="2295" spans="4:4">
      <c r="D2295" s="378"/>
    </row>
    <row r="2296" spans="4:4">
      <c r="D2296" s="378"/>
    </row>
    <row r="2297" spans="4:4">
      <c r="D2297" s="378"/>
    </row>
    <row r="2298" spans="4:4">
      <c r="D2298" s="378"/>
    </row>
    <row r="2299" spans="4:4">
      <c r="D2299" s="378"/>
    </row>
    <row r="2300" spans="4:4">
      <c r="D2300" s="378"/>
    </row>
    <row r="2301" spans="4:4">
      <c r="D2301" s="378"/>
    </row>
    <row r="2302" spans="4:4">
      <c r="D2302" s="378"/>
    </row>
    <row r="2303" spans="4:4">
      <c r="D2303" s="378"/>
    </row>
    <row r="2304" spans="4:4">
      <c r="D2304" s="378"/>
    </row>
    <row r="2305" spans="4:4">
      <c r="D2305" s="378"/>
    </row>
    <row r="2306" spans="4:4">
      <c r="D2306" s="378"/>
    </row>
    <row r="2307" spans="4:4">
      <c r="D2307" s="378"/>
    </row>
    <row r="2308" spans="4:4">
      <c r="D2308" s="378"/>
    </row>
    <row r="2309" spans="4:4">
      <c r="D2309" s="378"/>
    </row>
    <row r="2310" spans="4:4">
      <c r="D2310" s="378"/>
    </row>
    <row r="2311" spans="4:4">
      <c r="D2311" s="378"/>
    </row>
    <row r="2312" spans="4:4">
      <c r="D2312" s="378"/>
    </row>
    <row r="2313" spans="4:4">
      <c r="D2313" s="378"/>
    </row>
    <row r="2314" spans="4:4">
      <c r="D2314" s="378"/>
    </row>
    <row r="2315" spans="4:4">
      <c r="D2315" s="378"/>
    </row>
    <row r="2316" spans="4:4">
      <c r="D2316" s="378"/>
    </row>
    <row r="2317" spans="4:4">
      <c r="D2317" s="378"/>
    </row>
    <row r="2318" spans="4:4">
      <c r="D2318" s="378"/>
    </row>
    <row r="2319" spans="4:4">
      <c r="D2319" s="378"/>
    </row>
    <row r="2320" spans="4:4">
      <c r="D2320" s="378"/>
    </row>
    <row r="2321" spans="4:4">
      <c r="D2321" s="378"/>
    </row>
    <row r="2322" spans="4:4">
      <c r="D2322" s="378"/>
    </row>
    <row r="2323" spans="4:4">
      <c r="D2323" s="378"/>
    </row>
    <row r="2324" spans="4:4">
      <c r="D2324" s="378"/>
    </row>
    <row r="2325" spans="4:4">
      <c r="D2325" s="378"/>
    </row>
    <row r="2326" spans="4:4">
      <c r="D2326" s="378"/>
    </row>
    <row r="2327" spans="4:4">
      <c r="D2327" s="378"/>
    </row>
    <row r="2328" spans="4:4">
      <c r="D2328" s="378"/>
    </row>
    <row r="2329" spans="4:4">
      <c r="D2329" s="378"/>
    </row>
    <row r="2330" spans="4:4">
      <c r="D2330" s="378"/>
    </row>
    <row r="2331" spans="4:4">
      <c r="D2331" s="378"/>
    </row>
    <row r="2332" spans="4:4">
      <c r="D2332" s="378"/>
    </row>
    <row r="2333" spans="4:4">
      <c r="D2333" s="378"/>
    </row>
    <row r="2334" spans="4:4">
      <c r="D2334" s="378"/>
    </row>
    <row r="2335" spans="4:4">
      <c r="D2335" s="378"/>
    </row>
    <row r="2336" spans="4:4">
      <c r="D2336" s="378"/>
    </row>
    <row r="2337" spans="4:4">
      <c r="D2337" s="378"/>
    </row>
    <row r="2338" spans="4:4">
      <c r="D2338" s="378"/>
    </row>
    <row r="2339" spans="4:4">
      <c r="D2339" s="378"/>
    </row>
    <row r="2340" spans="4:4">
      <c r="D2340" s="378"/>
    </row>
    <row r="2341" spans="4:4">
      <c r="D2341" s="378"/>
    </row>
    <row r="2342" spans="4:4">
      <c r="D2342" s="378"/>
    </row>
    <row r="2343" spans="4:4">
      <c r="D2343" s="378"/>
    </row>
    <row r="2344" spans="4:4">
      <c r="D2344" s="378"/>
    </row>
    <row r="2345" spans="4:4">
      <c r="D2345" s="378"/>
    </row>
    <row r="2346" spans="4:4">
      <c r="D2346" s="378"/>
    </row>
    <row r="2347" spans="4:4">
      <c r="D2347" s="378"/>
    </row>
    <row r="2348" spans="4:4">
      <c r="D2348" s="378"/>
    </row>
    <row r="2349" spans="4:4">
      <c r="D2349" s="378"/>
    </row>
    <row r="2350" spans="4:4">
      <c r="D2350" s="378"/>
    </row>
    <row r="2351" spans="4:4">
      <c r="D2351" s="378"/>
    </row>
    <row r="2352" spans="4:4">
      <c r="D2352" s="378"/>
    </row>
    <row r="2353" spans="4:4">
      <c r="D2353" s="378"/>
    </row>
    <row r="2354" spans="4:4">
      <c r="D2354" s="378"/>
    </row>
    <row r="2355" spans="4:4">
      <c r="D2355" s="378"/>
    </row>
    <row r="2356" spans="4:4">
      <c r="D2356" s="378"/>
    </row>
    <row r="2357" spans="4:4">
      <c r="D2357" s="378"/>
    </row>
    <row r="2358" spans="4:4">
      <c r="D2358" s="378"/>
    </row>
    <row r="2359" spans="4:4">
      <c r="D2359" s="378"/>
    </row>
    <row r="2360" spans="4:4">
      <c r="D2360" s="378"/>
    </row>
    <row r="2361" spans="4:4">
      <c r="D2361" s="378"/>
    </row>
    <row r="2362" spans="4:4">
      <c r="D2362" s="378"/>
    </row>
    <row r="2363" spans="4:4">
      <c r="D2363" s="378"/>
    </row>
    <row r="2364" spans="4:4">
      <c r="D2364" s="378"/>
    </row>
    <row r="2365" spans="4:4">
      <c r="D2365" s="378"/>
    </row>
    <row r="2366" spans="4:4">
      <c r="D2366" s="378"/>
    </row>
    <row r="2367" spans="4:4">
      <c r="D2367" s="378"/>
    </row>
    <row r="2368" spans="4:4">
      <c r="D2368" s="378"/>
    </row>
    <row r="2369" spans="4:4">
      <c r="D2369" s="378"/>
    </row>
    <row r="2370" spans="4:4">
      <c r="D2370" s="378"/>
    </row>
    <row r="2371" spans="4:4">
      <c r="D2371" s="378"/>
    </row>
    <row r="2372" spans="4:4">
      <c r="D2372" s="378"/>
    </row>
    <row r="2373" spans="4:4">
      <c r="D2373" s="378"/>
    </row>
    <row r="2374" spans="4:4">
      <c r="D2374" s="378"/>
    </row>
    <row r="2375" spans="4:4">
      <c r="D2375" s="378"/>
    </row>
    <row r="2376" spans="4:4">
      <c r="D2376" s="378"/>
    </row>
    <row r="2377" spans="4:4">
      <c r="D2377" s="378"/>
    </row>
    <row r="2378" spans="4:4">
      <c r="D2378" s="378"/>
    </row>
    <row r="2379" spans="4:4">
      <c r="D2379" s="378"/>
    </row>
    <row r="2380" spans="4:4">
      <c r="D2380" s="378"/>
    </row>
    <row r="2381" spans="4:4">
      <c r="D2381" s="378"/>
    </row>
    <row r="2382" spans="4:4">
      <c r="D2382" s="378"/>
    </row>
    <row r="2383" spans="4:4">
      <c r="D2383" s="378"/>
    </row>
    <row r="2384" spans="4:4">
      <c r="D2384" s="378"/>
    </row>
    <row r="2385" spans="4:4">
      <c r="D2385" s="378"/>
    </row>
    <row r="2386" spans="4:4">
      <c r="D2386" s="378"/>
    </row>
    <row r="2387" spans="4:4">
      <c r="D2387" s="378"/>
    </row>
    <row r="2388" spans="4:4">
      <c r="D2388" s="378"/>
    </row>
    <row r="2389" spans="4:4">
      <c r="D2389" s="378"/>
    </row>
    <row r="2390" spans="4:4">
      <c r="D2390" s="378"/>
    </row>
    <row r="2391" spans="4:4">
      <c r="D2391" s="378"/>
    </row>
    <row r="2392" spans="4:4">
      <c r="D2392" s="378"/>
    </row>
    <row r="2393" spans="4:4">
      <c r="D2393" s="378"/>
    </row>
    <row r="2394" spans="4:4">
      <c r="D2394" s="378"/>
    </row>
    <row r="2395" spans="4:4">
      <c r="D2395" s="378"/>
    </row>
    <row r="2396" spans="4:4">
      <c r="D2396" s="378"/>
    </row>
    <row r="2397" spans="4:4">
      <c r="D2397" s="378"/>
    </row>
    <row r="2398" spans="4:4">
      <c r="D2398" s="378"/>
    </row>
    <row r="2399" spans="4:4">
      <c r="D2399" s="378"/>
    </row>
    <row r="2400" spans="4:4">
      <c r="D2400" s="378"/>
    </row>
    <row r="2401" spans="4:4">
      <c r="D2401" s="378"/>
    </row>
    <row r="2402" spans="4:4">
      <c r="D2402" s="378"/>
    </row>
    <row r="2403" spans="4:4">
      <c r="D2403" s="378"/>
    </row>
    <row r="2404" spans="4:4">
      <c r="D2404" s="378"/>
    </row>
    <row r="2405" spans="4:4">
      <c r="D2405" s="378"/>
    </row>
    <row r="2406" spans="4:4">
      <c r="D2406" s="378"/>
    </row>
    <row r="2407" spans="4:4">
      <c r="D2407" s="378"/>
    </row>
    <row r="2408" spans="4:4">
      <c r="D2408" s="378"/>
    </row>
    <row r="2409" spans="4:4">
      <c r="D2409" s="378"/>
    </row>
    <row r="2410" spans="4:4">
      <c r="D2410" s="378"/>
    </row>
    <row r="2411" spans="4:4">
      <c r="D2411" s="378"/>
    </row>
    <row r="2412" spans="4:4">
      <c r="D2412" s="378"/>
    </row>
    <row r="2413" spans="4:4">
      <c r="D2413" s="378"/>
    </row>
    <row r="2414" spans="4:4">
      <c r="D2414" s="378"/>
    </row>
    <row r="2415" spans="4:4">
      <c r="D2415" s="378"/>
    </row>
    <row r="2416" spans="4:4">
      <c r="D2416" s="378"/>
    </row>
    <row r="2417" spans="4:4">
      <c r="D2417" s="378"/>
    </row>
    <row r="2418" spans="4:4">
      <c r="D2418" s="378"/>
    </row>
    <row r="2419" spans="4:4">
      <c r="D2419" s="378"/>
    </row>
    <row r="2420" spans="4:4">
      <c r="D2420" s="378"/>
    </row>
    <row r="2421" spans="4:4">
      <c r="D2421" s="378"/>
    </row>
    <row r="2422" spans="4:4">
      <c r="D2422" s="378"/>
    </row>
    <row r="2423" spans="4:4">
      <c r="D2423" s="378"/>
    </row>
    <row r="2424" spans="4:4">
      <c r="D2424" s="378"/>
    </row>
    <row r="2425" spans="4:4">
      <c r="D2425" s="378"/>
    </row>
    <row r="2426" spans="4:4">
      <c r="D2426" s="378"/>
    </row>
    <row r="2427" spans="4:4">
      <c r="D2427" s="378"/>
    </row>
    <row r="2428" spans="4:4">
      <c r="D2428" s="378"/>
    </row>
    <row r="2429" spans="4:4">
      <c r="D2429" s="378"/>
    </row>
    <row r="2430" spans="4:4">
      <c r="D2430" s="378"/>
    </row>
    <row r="2431" spans="4:4">
      <c r="D2431" s="378"/>
    </row>
    <row r="2432" spans="4:4">
      <c r="D2432" s="378"/>
    </row>
    <row r="2433" spans="4:4">
      <c r="D2433" s="378"/>
    </row>
    <row r="2434" spans="4:4">
      <c r="D2434" s="378"/>
    </row>
    <row r="2435" spans="4:4">
      <c r="D2435" s="378"/>
    </row>
    <row r="2436" spans="4:4">
      <c r="D2436" s="378"/>
    </row>
    <row r="2437" spans="4:4">
      <c r="D2437" s="378"/>
    </row>
    <row r="2438" spans="4:4">
      <c r="D2438" s="378"/>
    </row>
    <row r="2439" spans="4:4">
      <c r="D2439" s="378"/>
    </row>
    <row r="2440" spans="4:4">
      <c r="D2440" s="378"/>
    </row>
    <row r="2441" spans="4:4">
      <c r="D2441" s="378"/>
    </row>
    <row r="2442" spans="4:4">
      <c r="D2442" s="378"/>
    </row>
    <row r="2443" spans="4:4">
      <c r="D2443" s="378"/>
    </row>
    <row r="2444" spans="4:4">
      <c r="D2444" s="378"/>
    </row>
    <row r="2445" spans="4:4">
      <c r="D2445" s="378"/>
    </row>
    <row r="2446" spans="4:4">
      <c r="D2446" s="378"/>
    </row>
    <row r="2447" spans="4:4">
      <c r="D2447" s="378"/>
    </row>
    <row r="2448" spans="4:4">
      <c r="D2448" s="378"/>
    </row>
    <row r="2449" spans="4:4">
      <c r="D2449" s="378"/>
    </row>
    <row r="2450" spans="4:4">
      <c r="D2450" s="378"/>
    </row>
    <row r="2451" spans="4:4">
      <c r="D2451" s="378"/>
    </row>
    <row r="2452" spans="4:4">
      <c r="D2452" s="378"/>
    </row>
    <row r="2453" spans="4:4">
      <c r="D2453" s="378"/>
    </row>
    <row r="2454" spans="4:4">
      <c r="D2454" s="378"/>
    </row>
    <row r="2455" spans="4:4">
      <c r="D2455" s="378"/>
    </row>
    <row r="2456" spans="4:4">
      <c r="D2456" s="378"/>
    </row>
    <row r="2457" spans="4:4">
      <c r="D2457" s="378"/>
    </row>
    <row r="2458" spans="4:4">
      <c r="D2458" s="378"/>
    </row>
    <row r="2459" spans="4:4">
      <c r="D2459" s="378"/>
    </row>
    <row r="2460" spans="4:4">
      <c r="D2460" s="378"/>
    </row>
    <row r="2461" spans="4:4">
      <c r="D2461" s="378"/>
    </row>
    <row r="2462" spans="4:4">
      <c r="D2462" s="378"/>
    </row>
    <row r="2463" spans="4:4">
      <c r="D2463" s="378"/>
    </row>
    <row r="2464" spans="4:4">
      <c r="D2464" s="378"/>
    </row>
    <row r="2465" spans="4:4">
      <c r="D2465" s="378"/>
    </row>
    <row r="2466" spans="4:4">
      <c r="D2466" s="378"/>
    </row>
    <row r="2467" spans="4:4">
      <c r="D2467" s="378"/>
    </row>
    <row r="2468" spans="4:4">
      <c r="D2468" s="378"/>
    </row>
    <row r="2469" spans="4:4">
      <c r="D2469" s="378"/>
    </row>
    <row r="2470" spans="4:4">
      <c r="D2470" s="378"/>
    </row>
    <row r="2471" spans="4:4">
      <c r="D2471" s="378"/>
    </row>
    <row r="2472" spans="4:4">
      <c r="D2472" s="378"/>
    </row>
    <row r="2473" spans="4:4">
      <c r="D2473" s="378"/>
    </row>
    <row r="2474" spans="4:4">
      <c r="D2474" s="378"/>
    </row>
    <row r="2475" spans="4:4">
      <c r="D2475" s="378"/>
    </row>
    <row r="2476" spans="4:4">
      <c r="D2476" s="378"/>
    </row>
    <row r="2477" spans="4:4">
      <c r="D2477" s="378"/>
    </row>
    <row r="2478" spans="4:4">
      <c r="D2478" s="378"/>
    </row>
    <row r="2479" spans="4:4">
      <c r="D2479" s="378"/>
    </row>
    <row r="2480" spans="4:4">
      <c r="D2480" s="378"/>
    </row>
    <row r="2481" spans="4:4">
      <c r="D2481" s="378"/>
    </row>
    <row r="2482" spans="4:4">
      <c r="D2482" s="378"/>
    </row>
    <row r="2483" spans="4:4">
      <c r="D2483" s="378"/>
    </row>
    <row r="2484" spans="4:4">
      <c r="D2484" s="378"/>
    </row>
    <row r="2485" spans="4:4">
      <c r="D2485" s="378"/>
    </row>
    <row r="2486" spans="4:4">
      <c r="D2486" s="378"/>
    </row>
    <row r="2487" spans="4:4">
      <c r="D2487" s="378"/>
    </row>
    <row r="2488" spans="4:4">
      <c r="D2488" s="378"/>
    </row>
    <row r="2489" spans="4:4">
      <c r="D2489" s="378"/>
    </row>
    <row r="2490" spans="4:4">
      <c r="D2490" s="378"/>
    </row>
    <row r="2491" spans="4:4">
      <c r="D2491" s="378"/>
    </row>
    <row r="2492" spans="4:4">
      <c r="D2492" s="378"/>
    </row>
    <row r="2493" spans="4:4">
      <c r="D2493" s="378"/>
    </row>
    <row r="2494" spans="4:4">
      <c r="D2494" s="378"/>
    </row>
    <row r="2495" spans="4:4">
      <c r="D2495" s="378"/>
    </row>
    <row r="2496" spans="4:4">
      <c r="D2496" s="378"/>
    </row>
    <row r="2497" spans="4:4">
      <c r="D2497" s="378"/>
    </row>
    <row r="2498" spans="4:4">
      <c r="D2498" s="378"/>
    </row>
    <row r="2499" spans="4:4">
      <c r="D2499" s="378"/>
    </row>
    <row r="2500" spans="4:4">
      <c r="D2500" s="378"/>
    </row>
    <row r="2501" spans="4:4">
      <c r="D2501" s="378"/>
    </row>
    <row r="2502" spans="4:4">
      <c r="D2502" s="378"/>
    </row>
    <row r="2503" spans="4:4">
      <c r="D2503" s="378"/>
    </row>
    <row r="2504" spans="4:4">
      <c r="D2504" s="378"/>
    </row>
    <row r="2505" spans="4:4">
      <c r="D2505" s="378"/>
    </row>
    <row r="2506" spans="4:4">
      <c r="D2506" s="378"/>
    </row>
    <row r="2507" spans="4:4">
      <c r="D2507" s="378"/>
    </row>
    <row r="2508" spans="4:4">
      <c r="D2508" s="378"/>
    </row>
    <row r="2509" spans="4:4">
      <c r="D2509" s="378"/>
    </row>
    <row r="2510" spans="4:4">
      <c r="D2510" s="378"/>
    </row>
    <row r="2511" spans="4:4">
      <c r="D2511" s="378"/>
    </row>
    <row r="2512" spans="4:4">
      <c r="D2512" s="378"/>
    </row>
    <row r="2513" spans="4:4">
      <c r="D2513" s="378"/>
    </row>
    <row r="2514" spans="4:4">
      <c r="D2514" s="378"/>
    </row>
    <row r="2515" spans="4:4">
      <c r="D2515" s="378"/>
    </row>
    <row r="2516" spans="4:4">
      <c r="D2516" s="378"/>
    </row>
    <row r="2517" spans="4:4">
      <c r="D2517" s="378"/>
    </row>
    <row r="2518" spans="4:4">
      <c r="D2518" s="378"/>
    </row>
    <row r="2519" spans="4:4">
      <c r="D2519" s="378"/>
    </row>
    <row r="2520" spans="4:4">
      <c r="D2520" s="378"/>
    </row>
    <row r="2521" spans="4:4">
      <c r="D2521" s="378"/>
    </row>
    <row r="2522" spans="4:4">
      <c r="D2522" s="378"/>
    </row>
    <row r="2523" spans="4:4">
      <c r="D2523" s="378"/>
    </row>
    <row r="2524" spans="4:4">
      <c r="D2524" s="378"/>
    </row>
    <row r="2525" spans="4:4">
      <c r="D2525" s="378"/>
    </row>
    <row r="2526" spans="4:4">
      <c r="D2526" s="378"/>
    </row>
    <row r="2527" spans="4:4">
      <c r="D2527" s="378"/>
    </row>
    <row r="2528" spans="4:4">
      <c r="D2528" s="378"/>
    </row>
    <row r="2529" spans="4:4">
      <c r="D2529" s="378"/>
    </row>
    <row r="2530" spans="4:4">
      <c r="D2530" s="378"/>
    </row>
    <row r="2531" spans="4:4">
      <c r="D2531" s="378"/>
    </row>
    <row r="2532" spans="4:4">
      <c r="D2532" s="378"/>
    </row>
    <row r="2533" spans="4:4">
      <c r="D2533" s="378"/>
    </row>
    <row r="2534" spans="4:4">
      <c r="D2534" s="378"/>
    </row>
    <row r="2535" spans="4:4">
      <c r="D2535" s="378"/>
    </row>
    <row r="2536" spans="4:4">
      <c r="D2536" s="378"/>
    </row>
    <row r="2537" spans="4:4">
      <c r="D2537" s="378"/>
    </row>
    <row r="2538" spans="4:4">
      <c r="D2538" s="378"/>
    </row>
    <row r="2539" spans="4:4">
      <c r="D2539" s="378"/>
    </row>
    <row r="2540" spans="4:4">
      <c r="D2540" s="378"/>
    </row>
    <row r="2541" spans="4:4">
      <c r="D2541" s="378"/>
    </row>
    <row r="2542" spans="4:4">
      <c r="D2542" s="378"/>
    </row>
    <row r="2543" spans="4:4">
      <c r="D2543" s="378"/>
    </row>
    <row r="2544" spans="4:4">
      <c r="D2544" s="378"/>
    </row>
    <row r="2545" spans="4:4">
      <c r="D2545" s="378"/>
    </row>
    <row r="2546" spans="4:4">
      <c r="D2546" s="378"/>
    </row>
    <row r="2547" spans="4:4">
      <c r="D2547" s="378"/>
    </row>
    <row r="2548" spans="4:4">
      <c r="D2548" s="378"/>
    </row>
    <row r="2549" spans="4:4">
      <c r="D2549" s="378"/>
    </row>
    <row r="2550" spans="4:4">
      <c r="D2550" s="378"/>
    </row>
    <row r="2551" spans="4:4">
      <c r="D2551" s="378"/>
    </row>
    <row r="2552" spans="4:4">
      <c r="D2552" s="378"/>
    </row>
    <row r="2553" spans="4:4">
      <c r="D2553" s="378"/>
    </row>
    <row r="2554" spans="4:4">
      <c r="D2554" s="378"/>
    </row>
    <row r="2555" spans="4:4">
      <c r="D2555" s="378"/>
    </row>
    <row r="2556" spans="4:4">
      <c r="D2556" s="378"/>
    </row>
    <row r="2557" spans="4:4">
      <c r="D2557" s="378"/>
    </row>
    <row r="2558" spans="4:4">
      <c r="D2558" s="378"/>
    </row>
    <row r="2559" spans="4:4">
      <c r="D2559" s="378"/>
    </row>
    <row r="2560" spans="4:4">
      <c r="D2560" s="378"/>
    </row>
    <row r="2561" spans="4:4">
      <c r="D2561" s="378"/>
    </row>
    <row r="2562" spans="4:4">
      <c r="D2562" s="378"/>
    </row>
    <row r="2563" spans="4:4">
      <c r="D2563" s="378"/>
    </row>
    <row r="2564" spans="4:4">
      <c r="D2564" s="378"/>
    </row>
    <row r="2565" spans="4:4">
      <c r="D2565" s="378"/>
    </row>
    <row r="2566" spans="4:4">
      <c r="D2566" s="378"/>
    </row>
    <row r="2567" spans="4:4">
      <c r="D2567" s="378"/>
    </row>
    <row r="2568" spans="4:4">
      <c r="D2568" s="378"/>
    </row>
    <row r="2569" spans="4:4">
      <c r="D2569" s="378"/>
    </row>
    <row r="2570" spans="4:4">
      <c r="D2570" s="378"/>
    </row>
    <row r="2571" spans="4:4">
      <c r="D2571" s="378"/>
    </row>
    <row r="2572" spans="4:4">
      <c r="D2572" s="378"/>
    </row>
    <row r="2573" spans="4:4">
      <c r="D2573" s="378"/>
    </row>
    <row r="2574" spans="4:4">
      <c r="D2574" s="378"/>
    </row>
    <row r="2575" spans="4:4">
      <c r="D2575" s="378"/>
    </row>
    <row r="2576" spans="4:4">
      <c r="D2576" s="378"/>
    </row>
    <row r="2577" spans="4:4">
      <c r="D2577" s="378"/>
    </row>
    <row r="2578" spans="4:4">
      <c r="D2578" s="378"/>
    </row>
    <row r="2579" spans="4:4">
      <c r="D2579" s="378"/>
    </row>
    <row r="2580" spans="4:4">
      <c r="D2580" s="378"/>
    </row>
    <row r="2581" spans="4:4">
      <c r="D2581" s="378"/>
    </row>
    <row r="2582" spans="4:4">
      <c r="D2582" s="378"/>
    </row>
    <row r="2583" spans="4:4">
      <c r="D2583" s="378"/>
    </row>
    <row r="2584" spans="4:4">
      <c r="D2584" s="378"/>
    </row>
    <row r="2585" spans="4:4">
      <c r="D2585" s="378"/>
    </row>
    <row r="2586" spans="4:4">
      <c r="D2586" s="378"/>
    </row>
    <row r="2587" spans="4:4">
      <c r="D2587" s="378"/>
    </row>
    <row r="2588" spans="4:4">
      <c r="D2588" s="378"/>
    </row>
    <row r="2589" spans="4:4">
      <c r="D2589" s="378"/>
    </row>
    <row r="2590" spans="4:4">
      <c r="D2590" s="378"/>
    </row>
    <row r="2591" spans="4:4">
      <c r="D2591" s="378"/>
    </row>
    <row r="2592" spans="4:4">
      <c r="D2592" s="378"/>
    </row>
    <row r="2593" spans="4:4">
      <c r="D2593" s="378"/>
    </row>
    <row r="2594" spans="4:4">
      <c r="D2594" s="378"/>
    </row>
    <row r="2595" spans="4:4">
      <c r="D2595" s="378"/>
    </row>
    <row r="2596" spans="4:4">
      <c r="D2596" s="378"/>
    </row>
    <row r="2597" spans="4:4">
      <c r="D2597" s="378"/>
    </row>
    <row r="2598" spans="4:4">
      <c r="D2598" s="378"/>
    </row>
    <row r="2599" spans="4:4">
      <c r="D2599" s="378"/>
    </row>
    <row r="2600" spans="4:4">
      <c r="D2600" s="378"/>
    </row>
    <row r="2601" spans="4:4">
      <c r="D2601" s="378"/>
    </row>
    <row r="2602" spans="4:4">
      <c r="D2602" s="378"/>
    </row>
    <row r="2603" spans="4:4">
      <c r="D2603" s="378"/>
    </row>
    <row r="2604" spans="4:4">
      <c r="D2604" s="378"/>
    </row>
    <row r="2605" spans="4:4">
      <c r="D2605" s="378"/>
    </row>
    <row r="2606" spans="4:4">
      <c r="D2606" s="378"/>
    </row>
    <row r="2607" spans="4:4">
      <c r="D2607" s="378"/>
    </row>
    <row r="2608" spans="4:4">
      <c r="D2608" s="378"/>
    </row>
    <row r="2609" spans="4:4">
      <c r="D2609" s="378"/>
    </row>
    <row r="2610" spans="4:4">
      <c r="D2610" s="378"/>
    </row>
    <row r="2611" spans="4:4">
      <c r="D2611" s="378"/>
    </row>
    <row r="2612" spans="4:4">
      <c r="D2612" s="378"/>
    </row>
    <row r="2613" spans="4:4">
      <c r="D2613" s="378"/>
    </row>
    <row r="2614" spans="4:4">
      <c r="D2614" s="378"/>
    </row>
    <row r="2615" spans="4:4">
      <c r="D2615" s="378"/>
    </row>
    <row r="2616" spans="4:4">
      <c r="D2616" s="378"/>
    </row>
    <row r="2617" spans="4:4">
      <c r="D2617" s="378"/>
    </row>
    <row r="2618" spans="4:4">
      <c r="D2618" s="378"/>
    </row>
    <row r="2619" spans="4:4">
      <c r="D2619" s="378"/>
    </row>
    <row r="2620" spans="4:4">
      <c r="D2620" s="378"/>
    </row>
    <row r="2621" spans="4:4">
      <c r="D2621" s="378"/>
    </row>
    <row r="2622" spans="4:4">
      <c r="D2622" s="378"/>
    </row>
    <row r="2623" spans="4:4">
      <c r="D2623" s="378"/>
    </row>
    <row r="2624" spans="4:4">
      <c r="D2624" s="378"/>
    </row>
    <row r="2625" spans="4:4">
      <c r="D2625" s="378"/>
    </row>
    <row r="2626" spans="4:4">
      <c r="D2626" s="378"/>
    </row>
    <row r="2627" spans="4:4">
      <c r="D2627" s="378"/>
    </row>
    <row r="2628" spans="4:4">
      <c r="D2628" s="378"/>
    </row>
    <row r="2629" spans="4:4">
      <c r="D2629" s="378"/>
    </row>
    <row r="2630" spans="4:4">
      <c r="D2630" s="378"/>
    </row>
    <row r="2631" spans="4:4">
      <c r="D2631" s="378"/>
    </row>
    <row r="2632" spans="4:4">
      <c r="D2632" s="378"/>
    </row>
    <row r="2633" spans="4:4">
      <c r="D2633" s="378"/>
    </row>
    <row r="2634" spans="4:4">
      <c r="D2634" s="378"/>
    </row>
    <row r="2635" spans="4:4">
      <c r="D2635" s="378"/>
    </row>
    <row r="2636" spans="4:4">
      <c r="D2636" s="378"/>
    </row>
    <row r="2637" spans="4:4">
      <c r="D2637" s="378"/>
    </row>
    <row r="2638" spans="4:4">
      <c r="D2638" s="378"/>
    </row>
    <row r="2639" spans="4:4">
      <c r="D2639" s="378"/>
    </row>
    <row r="2640" spans="4:4">
      <c r="D2640" s="378"/>
    </row>
    <row r="2641" spans="4:4">
      <c r="D2641" s="378"/>
    </row>
    <row r="2642" spans="4:4">
      <c r="D2642" s="378"/>
    </row>
    <row r="2643" spans="4:4">
      <c r="D2643" s="378"/>
    </row>
    <row r="2644" spans="4:4">
      <c r="D2644" s="378"/>
    </row>
    <row r="2645" spans="4:4">
      <c r="D2645" s="378"/>
    </row>
    <row r="2646" spans="4:4">
      <c r="D2646" s="378"/>
    </row>
    <row r="2647" spans="4:4">
      <c r="D2647" s="378"/>
    </row>
    <row r="2648" spans="4:4">
      <c r="D2648" s="378"/>
    </row>
    <row r="2649" spans="4:4">
      <c r="D2649" s="378"/>
    </row>
    <row r="2650" spans="4:4">
      <c r="D2650" s="378"/>
    </row>
    <row r="2651" spans="4:4">
      <c r="D2651" s="378"/>
    </row>
    <row r="2652" spans="4:4">
      <c r="D2652" s="378"/>
    </row>
    <row r="2653" spans="4:4">
      <c r="D2653" s="378"/>
    </row>
    <row r="2654" spans="4:4">
      <c r="D2654" s="378"/>
    </row>
    <row r="2655" spans="4:4">
      <c r="D2655" s="378"/>
    </row>
    <row r="2656" spans="4:4">
      <c r="D2656" s="378"/>
    </row>
    <row r="2657" spans="4:4">
      <c r="D2657" s="378"/>
    </row>
    <row r="2658" spans="4:4">
      <c r="D2658" s="378"/>
    </row>
    <row r="2659" spans="4:4">
      <c r="D2659" s="378"/>
    </row>
    <row r="2660" spans="4:4">
      <c r="D2660" s="378"/>
    </row>
    <row r="2661" spans="4:4">
      <c r="D2661" s="378"/>
    </row>
    <row r="2662" spans="4:4">
      <c r="D2662" s="378"/>
    </row>
    <row r="2663" spans="4:4">
      <c r="D2663" s="378"/>
    </row>
    <row r="2664" spans="4:4">
      <c r="D2664" s="378"/>
    </row>
    <row r="2665" spans="4:4">
      <c r="D2665" s="378"/>
    </row>
    <row r="2666" spans="4:4">
      <c r="D2666" s="378"/>
    </row>
    <row r="2667" spans="4:4">
      <c r="D2667" s="378"/>
    </row>
    <row r="2668" spans="4:4">
      <c r="D2668" s="378"/>
    </row>
    <row r="2669" spans="4:4">
      <c r="D2669" s="378"/>
    </row>
    <row r="2670" spans="4:4">
      <c r="D2670" s="378"/>
    </row>
    <row r="2671" spans="4:4">
      <c r="D2671" s="378"/>
    </row>
    <row r="2672" spans="4:4">
      <c r="D2672" s="378"/>
    </row>
    <row r="2673" spans="4:4">
      <c r="D2673" s="378"/>
    </row>
    <row r="2674" spans="4:4">
      <c r="D2674" s="378"/>
    </row>
    <row r="2675" spans="4:4">
      <c r="D2675" s="378"/>
    </row>
    <row r="2676" spans="4:4">
      <c r="D2676" s="378"/>
    </row>
    <row r="2677" spans="4:4">
      <c r="D2677" s="378"/>
    </row>
    <row r="2678" spans="4:4">
      <c r="D2678" s="378"/>
    </row>
    <row r="2679" spans="4:4">
      <c r="D2679" s="378"/>
    </row>
    <row r="2680" spans="4:4">
      <c r="D2680" s="378"/>
    </row>
    <row r="2681" spans="4:4">
      <c r="D2681" s="378"/>
    </row>
    <row r="2682" spans="4:4">
      <c r="D2682" s="378"/>
    </row>
    <row r="2683" spans="4:4">
      <c r="D2683" s="378"/>
    </row>
    <row r="2684" spans="4:4">
      <c r="D2684" s="378"/>
    </row>
    <row r="2685" spans="4:4">
      <c r="D2685" s="378"/>
    </row>
    <row r="2686" spans="4:4">
      <c r="D2686" s="378"/>
    </row>
    <row r="2687" spans="4:4">
      <c r="D2687" s="378"/>
    </row>
    <row r="2688" spans="4:4">
      <c r="D2688" s="378"/>
    </row>
    <row r="2689" spans="4:4">
      <c r="D2689" s="378"/>
    </row>
    <row r="2690" spans="4:4">
      <c r="D2690" s="378"/>
    </row>
    <row r="2691" spans="4:4">
      <c r="D2691" s="378"/>
    </row>
    <row r="2692" spans="4:4">
      <c r="D2692" s="378"/>
    </row>
    <row r="2693" spans="4:4">
      <c r="D2693" s="378"/>
    </row>
    <row r="2694" spans="4:4">
      <c r="D2694" s="378"/>
    </row>
    <row r="2695" spans="4:4">
      <c r="D2695" s="378"/>
    </row>
    <row r="2696" spans="4:4">
      <c r="D2696" s="378"/>
    </row>
    <row r="2697" spans="4:4">
      <c r="D2697" s="378"/>
    </row>
    <row r="2698" spans="4:4">
      <c r="D2698" s="378"/>
    </row>
    <row r="2699" spans="4:4">
      <c r="D2699" s="378"/>
    </row>
    <row r="2700" spans="4:4">
      <c r="D2700" s="378"/>
    </row>
    <row r="2701" spans="4:4">
      <c r="D2701" s="378"/>
    </row>
    <row r="2702" spans="4:4">
      <c r="D2702" s="378"/>
    </row>
    <row r="2703" spans="4:4">
      <c r="D2703" s="378"/>
    </row>
    <row r="2704" spans="4:4">
      <c r="D2704" s="378"/>
    </row>
    <row r="2705" spans="4:4">
      <c r="D2705" s="378"/>
    </row>
    <row r="2706" spans="4:4">
      <c r="D2706" s="378"/>
    </row>
    <row r="2707" spans="4:4">
      <c r="D2707" s="378"/>
    </row>
    <row r="2708" spans="4:4">
      <c r="D2708" s="378"/>
    </row>
    <row r="2709" spans="4:4">
      <c r="D2709" s="378"/>
    </row>
    <row r="2710" spans="4:4">
      <c r="D2710" s="378"/>
    </row>
    <row r="2711" spans="4:4">
      <c r="D2711" s="378"/>
    </row>
    <row r="2712" spans="4:4">
      <c r="D2712" s="378"/>
    </row>
    <row r="2713" spans="4:4">
      <c r="D2713" s="378"/>
    </row>
    <row r="2714" spans="4:4">
      <c r="D2714" s="378"/>
    </row>
    <row r="2715" spans="4:4">
      <c r="D2715" s="378"/>
    </row>
    <row r="2716" spans="4:4">
      <c r="D2716" s="378"/>
    </row>
    <row r="2717" spans="4:4">
      <c r="D2717" s="378"/>
    </row>
    <row r="2718" spans="4:4">
      <c r="D2718" s="378"/>
    </row>
    <row r="2719" spans="4:4">
      <c r="D2719" s="378"/>
    </row>
    <row r="2720" spans="4:4">
      <c r="D2720" s="378"/>
    </row>
    <row r="2721" spans="4:4">
      <c r="D2721" s="378"/>
    </row>
    <row r="2722" spans="4:4">
      <c r="D2722" s="378"/>
    </row>
    <row r="2723" spans="4:4">
      <c r="D2723" s="378"/>
    </row>
    <row r="2724" spans="4:4">
      <c r="D2724" s="378"/>
    </row>
    <row r="2725" spans="4:4">
      <c r="D2725" s="378"/>
    </row>
    <row r="2726" spans="4:4">
      <c r="D2726" s="378"/>
    </row>
    <row r="2727" spans="4:4">
      <c r="D2727" s="378"/>
    </row>
    <row r="2728" spans="4:4">
      <c r="D2728" s="378"/>
    </row>
    <row r="2729" spans="4:4">
      <c r="D2729" s="378"/>
    </row>
    <row r="2730" spans="4:4">
      <c r="D2730" s="378"/>
    </row>
    <row r="2731" spans="4:4">
      <c r="D2731" s="378"/>
    </row>
    <row r="2732" spans="4:4">
      <c r="D2732" s="378"/>
    </row>
    <row r="2733" spans="4:4">
      <c r="D2733" s="378"/>
    </row>
    <row r="2734" spans="4:4">
      <c r="D2734" s="378"/>
    </row>
    <row r="2735" spans="4:4">
      <c r="D2735" s="378"/>
    </row>
    <row r="2736" spans="4:4">
      <c r="D2736" s="378"/>
    </row>
    <row r="2737" spans="4:4">
      <c r="D2737" s="378"/>
    </row>
    <row r="2738" spans="4:4">
      <c r="D2738" s="378"/>
    </row>
    <row r="2739" spans="4:4">
      <c r="D2739" s="378"/>
    </row>
    <row r="2740" spans="4:4">
      <c r="D2740" s="378"/>
    </row>
    <row r="2741" spans="4:4">
      <c r="D2741" s="378"/>
    </row>
    <row r="2742" spans="4:4">
      <c r="D2742" s="378"/>
    </row>
    <row r="2743" spans="4:4">
      <c r="D2743" s="378"/>
    </row>
    <row r="2744" spans="4:4">
      <c r="D2744" s="378"/>
    </row>
    <row r="2745" spans="4:4">
      <c r="D2745" s="378"/>
    </row>
    <row r="2746" spans="4:4">
      <c r="D2746" s="378"/>
    </row>
    <row r="2747" spans="4:4">
      <c r="D2747" s="378"/>
    </row>
    <row r="2748" spans="4:4">
      <c r="D2748" s="378"/>
    </row>
    <row r="2749" spans="4:4">
      <c r="D2749" s="378"/>
    </row>
    <row r="2750" spans="4:4">
      <c r="D2750" s="378"/>
    </row>
    <row r="2751" spans="4:4">
      <c r="D2751" s="378"/>
    </row>
    <row r="2752" spans="4:4">
      <c r="D2752" s="378"/>
    </row>
    <row r="2753" spans="4:4">
      <c r="D2753" s="378"/>
    </row>
    <row r="2754" spans="4:4">
      <c r="D2754" s="378"/>
    </row>
    <row r="2755" spans="4:4">
      <c r="D2755" s="378"/>
    </row>
    <row r="2756" spans="4:4">
      <c r="D2756" s="378"/>
    </row>
    <row r="2757" spans="4:4">
      <c r="D2757" s="378"/>
    </row>
    <row r="2758" spans="4:4">
      <c r="D2758" s="378"/>
    </row>
    <row r="2759" spans="4:4">
      <c r="D2759" s="378"/>
    </row>
    <row r="2760" spans="4:4">
      <c r="D2760" s="378"/>
    </row>
    <row r="2761" spans="4:4">
      <c r="D2761" s="378"/>
    </row>
    <row r="2762" spans="4:4">
      <c r="D2762" s="378"/>
    </row>
    <row r="2763" spans="4:4">
      <c r="D2763" s="378"/>
    </row>
    <row r="2764" spans="4:4">
      <c r="D2764" s="378"/>
    </row>
    <row r="2765" spans="4:4">
      <c r="D2765" s="378"/>
    </row>
    <row r="2766" spans="4:4">
      <c r="D2766" s="378"/>
    </row>
    <row r="2767" spans="4:4">
      <c r="D2767" s="378"/>
    </row>
    <row r="2768" spans="4:4">
      <c r="D2768" s="378"/>
    </row>
    <row r="2769" spans="4:4">
      <c r="D2769" s="378"/>
    </row>
    <row r="2770" spans="4:4">
      <c r="D2770" s="378"/>
    </row>
    <row r="2771" spans="4:4">
      <c r="D2771" s="378"/>
    </row>
    <row r="2772" spans="4:4">
      <c r="D2772" s="378"/>
    </row>
    <row r="2773" spans="4:4">
      <c r="D2773" s="378"/>
    </row>
    <row r="2774" spans="4:4">
      <c r="D2774" s="378"/>
    </row>
    <row r="2775" spans="4:4">
      <c r="D2775" s="378"/>
    </row>
    <row r="2776" spans="4:4">
      <c r="D2776" s="378"/>
    </row>
    <row r="2777" spans="4:4">
      <c r="D2777" s="378"/>
    </row>
    <row r="2778" spans="4:4">
      <c r="D2778" s="378"/>
    </row>
    <row r="2779" spans="4:4">
      <c r="D2779" s="378"/>
    </row>
    <row r="2780" spans="4:4">
      <c r="D2780" s="378"/>
    </row>
    <row r="2781" spans="4:4">
      <c r="D2781" s="378"/>
    </row>
    <row r="2782" spans="4:4">
      <c r="D2782" s="378"/>
    </row>
    <row r="2783" spans="4:4">
      <c r="D2783" s="378"/>
    </row>
    <row r="2784" spans="4:4">
      <c r="D2784" s="378"/>
    </row>
    <row r="2785" spans="4:4">
      <c r="D2785" s="378"/>
    </row>
    <row r="2786" spans="4:4">
      <c r="D2786" s="378"/>
    </row>
    <row r="2787" spans="4:4">
      <c r="D2787" s="378"/>
    </row>
    <row r="2788" spans="4:4">
      <c r="D2788" s="378"/>
    </row>
    <row r="2789" spans="4:4">
      <c r="D2789" s="378"/>
    </row>
    <row r="2790" spans="4:4">
      <c r="D2790" s="378"/>
    </row>
    <row r="2791" spans="4:4">
      <c r="D2791" s="378"/>
    </row>
    <row r="2792" spans="4:4">
      <c r="D2792" s="378"/>
    </row>
    <row r="2793" spans="4:4">
      <c r="D2793" s="378"/>
    </row>
    <row r="2794" spans="4:4">
      <c r="D2794" s="378"/>
    </row>
    <row r="2795" spans="4:4">
      <c r="D2795" s="378"/>
    </row>
    <row r="2796" spans="4:4">
      <c r="D2796" s="378"/>
    </row>
    <row r="2797" spans="4:4">
      <c r="D2797" s="378"/>
    </row>
    <row r="2798" spans="4:4">
      <c r="D2798" s="378"/>
    </row>
    <row r="2799" spans="4:4">
      <c r="D2799" s="378"/>
    </row>
    <row r="2800" spans="4:4">
      <c r="D2800" s="378"/>
    </row>
    <row r="2801" spans="4:4">
      <c r="D2801" s="378"/>
    </row>
    <row r="2802" spans="4:4">
      <c r="D2802" s="378"/>
    </row>
    <row r="2803" spans="4:4">
      <c r="D2803" s="378"/>
    </row>
    <row r="2804" spans="4:4">
      <c r="D2804" s="378"/>
    </row>
    <row r="2805" spans="4:4">
      <c r="D2805" s="378"/>
    </row>
    <row r="2806" spans="4:4">
      <c r="D2806" s="378"/>
    </row>
    <row r="2807" spans="4:4">
      <c r="D2807" s="378"/>
    </row>
    <row r="2808" spans="4:4">
      <c r="D2808" s="378"/>
    </row>
    <row r="2809" spans="4:4">
      <c r="D2809" s="378"/>
    </row>
    <row r="2810" spans="4:4">
      <c r="D2810" s="378"/>
    </row>
    <row r="2811" spans="4:4">
      <c r="D2811" s="378"/>
    </row>
    <row r="2812" spans="4:4">
      <c r="D2812" s="378"/>
    </row>
    <row r="2813" spans="4:4">
      <c r="D2813" s="378"/>
    </row>
    <row r="2814" spans="4:4">
      <c r="D2814" s="378"/>
    </row>
    <row r="2815" spans="4:4">
      <c r="D2815" s="378"/>
    </row>
    <row r="2816" spans="4:4">
      <c r="D2816" s="378"/>
    </row>
    <row r="2817" spans="4:4">
      <c r="D2817" s="378"/>
    </row>
    <row r="2818" spans="4:4">
      <c r="D2818" s="378"/>
    </row>
    <row r="2819" spans="4:4">
      <c r="D2819" s="378"/>
    </row>
    <row r="2820" spans="4:4">
      <c r="D2820" s="378"/>
    </row>
    <row r="2821" spans="4:4">
      <c r="D2821" s="378"/>
    </row>
    <row r="2822" spans="4:4">
      <c r="D2822" s="378"/>
    </row>
    <row r="2823" spans="4:4">
      <c r="D2823" s="378"/>
    </row>
    <row r="2824" spans="4:4">
      <c r="D2824" s="378"/>
    </row>
    <row r="2825" spans="4:4">
      <c r="D2825" s="378"/>
    </row>
    <row r="2826" spans="4:4">
      <c r="D2826" s="378"/>
    </row>
    <row r="2827" spans="4:4">
      <c r="D2827" s="378"/>
    </row>
    <row r="2828" spans="4:4">
      <c r="D2828" s="378"/>
    </row>
    <row r="2829" spans="4:4">
      <c r="D2829" s="378"/>
    </row>
    <row r="2830" spans="4:4">
      <c r="D2830" s="378"/>
    </row>
    <row r="2831" spans="4:4">
      <c r="D2831" s="378"/>
    </row>
    <row r="2832" spans="4:4">
      <c r="D2832" s="378"/>
    </row>
    <row r="2833" spans="4:4">
      <c r="D2833" s="378"/>
    </row>
    <row r="2834" spans="4:4">
      <c r="D2834" s="378"/>
    </row>
    <row r="2835" spans="4:4">
      <c r="D2835" s="378"/>
    </row>
    <row r="2836" spans="4:4">
      <c r="D2836" s="378"/>
    </row>
    <row r="2837" spans="4:4">
      <c r="D2837" s="378"/>
    </row>
    <row r="2838" spans="4:4">
      <c r="D2838" s="378"/>
    </row>
    <row r="2839" spans="4:4">
      <c r="D2839" s="378"/>
    </row>
    <row r="2840" spans="4:4">
      <c r="D2840" s="378"/>
    </row>
    <row r="2841" spans="4:4">
      <c r="D2841" s="378"/>
    </row>
    <row r="2842" spans="4:4">
      <c r="D2842" s="378"/>
    </row>
    <row r="2843" spans="4:4">
      <c r="D2843" s="378"/>
    </row>
    <row r="2844" spans="4:4">
      <c r="D2844" s="378"/>
    </row>
    <row r="2845" spans="4:4">
      <c r="D2845" s="378"/>
    </row>
    <row r="2846" spans="4:4">
      <c r="D2846" s="378"/>
    </row>
    <row r="2847" spans="4:4">
      <c r="D2847" s="378"/>
    </row>
    <row r="2848" spans="4:4">
      <c r="D2848" s="378"/>
    </row>
    <row r="2849" spans="4:4">
      <c r="D2849" s="378"/>
    </row>
    <row r="2850" spans="4:4">
      <c r="D2850" s="378"/>
    </row>
    <row r="2851" spans="4:4">
      <c r="D2851" s="378"/>
    </row>
    <row r="2852" spans="4:4">
      <c r="D2852" s="378"/>
    </row>
    <row r="2853" spans="4:4">
      <c r="D2853" s="378"/>
    </row>
    <row r="2854" spans="4:4">
      <c r="D2854" s="378"/>
    </row>
    <row r="2855" spans="4:4">
      <c r="D2855" s="378"/>
    </row>
    <row r="2856" spans="4:4">
      <c r="D2856" s="378"/>
    </row>
    <row r="2857" spans="4:4">
      <c r="D2857" s="378"/>
    </row>
    <row r="2858" spans="4:4">
      <c r="D2858" s="378"/>
    </row>
    <row r="2859" spans="4:4">
      <c r="D2859" s="378"/>
    </row>
    <row r="2860" spans="4:4">
      <c r="D2860" s="378"/>
    </row>
    <row r="2861" spans="4:4">
      <c r="D2861" s="378"/>
    </row>
    <row r="2862" spans="4:4">
      <c r="D2862" s="378"/>
    </row>
    <row r="2863" spans="4:4">
      <c r="D2863" s="378"/>
    </row>
    <row r="2864" spans="4:4">
      <c r="D2864" s="378"/>
    </row>
    <row r="2865" spans="4:4">
      <c r="D2865" s="378"/>
    </row>
    <row r="2866" spans="4:4">
      <c r="D2866" s="378"/>
    </row>
    <row r="2867" spans="4:4">
      <c r="D2867" s="378"/>
    </row>
    <row r="2868" spans="4:4">
      <c r="D2868" s="378"/>
    </row>
    <row r="2869" spans="4:4">
      <c r="D2869" s="378"/>
    </row>
    <row r="2870" spans="4:4">
      <c r="D2870" s="378"/>
    </row>
    <row r="2871" spans="4:4">
      <c r="D2871" s="378"/>
    </row>
    <row r="2872" spans="4:4">
      <c r="D2872" s="378"/>
    </row>
    <row r="2873" spans="4:4">
      <c r="D2873" s="378"/>
    </row>
    <row r="2874" spans="4:4">
      <c r="D2874" s="378"/>
    </row>
    <row r="2875" spans="4:4">
      <c r="D2875" s="378"/>
    </row>
    <row r="2876" spans="4:4">
      <c r="D2876" s="378"/>
    </row>
    <row r="2877" spans="4:4">
      <c r="D2877" s="378"/>
    </row>
    <row r="2878" spans="4:4">
      <c r="D2878" s="378"/>
    </row>
    <row r="2879" spans="4:4">
      <c r="D2879" s="378"/>
    </row>
    <row r="2880" spans="4:4">
      <c r="D2880" s="378"/>
    </row>
    <row r="2881" spans="4:4">
      <c r="D2881" s="378"/>
    </row>
    <row r="2882" spans="4:4">
      <c r="D2882" s="378"/>
    </row>
    <row r="2883" spans="4:4">
      <c r="D2883" s="378"/>
    </row>
    <row r="2884" spans="4:4">
      <c r="D2884" s="378"/>
    </row>
    <row r="2885" spans="4:4">
      <c r="D2885" s="378"/>
    </row>
    <row r="2886" spans="4:4">
      <c r="D2886" s="378"/>
    </row>
    <row r="2887" spans="4:4">
      <c r="D2887" s="378"/>
    </row>
    <row r="2888" spans="4:4">
      <c r="D2888" s="378"/>
    </row>
    <row r="2889" spans="4:4">
      <c r="D2889" s="378"/>
    </row>
    <row r="2890" spans="4:4">
      <c r="D2890" s="378"/>
    </row>
    <row r="2891" spans="4:4">
      <c r="D2891" s="378"/>
    </row>
    <row r="2892" spans="4:4">
      <c r="D2892" s="378"/>
    </row>
    <row r="2893" spans="4:4">
      <c r="D2893" s="378"/>
    </row>
    <row r="2894" spans="4:4">
      <c r="D2894" s="378"/>
    </row>
    <row r="2895" spans="4:4">
      <c r="D2895" s="378"/>
    </row>
    <row r="2896" spans="4:4">
      <c r="D2896" s="378"/>
    </row>
    <row r="2897" spans="4:4">
      <c r="D2897" s="378"/>
    </row>
    <row r="2898" spans="4:4">
      <c r="D2898" s="378"/>
    </row>
    <row r="2899" spans="4:4">
      <c r="D2899" s="378"/>
    </row>
    <row r="2900" spans="4:4">
      <c r="D2900" s="378"/>
    </row>
    <row r="2901" spans="4:4">
      <c r="D2901" s="378"/>
    </row>
    <row r="2902" spans="4:4">
      <c r="D2902" s="378"/>
    </row>
    <row r="2903" spans="4:4">
      <c r="D2903" s="378"/>
    </row>
    <row r="2904" spans="4:4">
      <c r="D2904" s="378"/>
    </row>
    <row r="2905" spans="4:4">
      <c r="D2905" s="378"/>
    </row>
    <row r="2906" spans="4:4">
      <c r="D2906" s="378"/>
    </row>
    <row r="2907" spans="4:4">
      <c r="D2907" s="378"/>
    </row>
    <row r="2908" spans="4:4">
      <c r="D2908" s="378"/>
    </row>
    <row r="2909" spans="4:4">
      <c r="D2909" s="378"/>
    </row>
    <row r="2910" spans="4:4">
      <c r="D2910" s="378"/>
    </row>
    <row r="2911" spans="4:4">
      <c r="D2911" s="378"/>
    </row>
    <row r="2912" spans="4:4">
      <c r="D2912" s="378"/>
    </row>
    <row r="2913" spans="4:4">
      <c r="D2913" s="378"/>
    </row>
    <row r="2914" spans="4:4">
      <c r="D2914" s="378"/>
    </row>
    <row r="2915" spans="4:4">
      <c r="D2915" s="378"/>
    </row>
    <row r="2916" spans="4:4">
      <c r="D2916" s="378"/>
    </row>
    <row r="2917" spans="4:4">
      <c r="D2917" s="378"/>
    </row>
    <row r="2918" spans="4:4">
      <c r="D2918" s="378"/>
    </row>
    <row r="2919" spans="4:4">
      <c r="D2919" s="378"/>
    </row>
    <row r="2920" spans="4:4">
      <c r="D2920" s="378"/>
    </row>
    <row r="2921" spans="4:4">
      <c r="D2921" s="378"/>
    </row>
    <row r="2922" spans="4:4">
      <c r="D2922" s="378"/>
    </row>
    <row r="2923" spans="4:4">
      <c r="D2923" s="378"/>
    </row>
    <row r="2924" spans="4:4">
      <c r="D2924" s="378"/>
    </row>
    <row r="2925" spans="4:4">
      <c r="D2925" s="378"/>
    </row>
    <row r="2926" spans="4:4">
      <c r="D2926" s="378"/>
    </row>
    <row r="2927" spans="4:4">
      <c r="D2927" s="378"/>
    </row>
    <row r="2928" spans="4:4">
      <c r="D2928" s="378"/>
    </row>
    <row r="2929" spans="4:4">
      <c r="D2929" s="378"/>
    </row>
    <row r="2930" spans="4:4">
      <c r="D2930" s="378"/>
    </row>
    <row r="2931" spans="4:4">
      <c r="D2931" s="378"/>
    </row>
    <row r="2932" spans="4:4">
      <c r="D2932" s="378"/>
    </row>
    <row r="2933" spans="4:4">
      <c r="D2933" s="378"/>
    </row>
    <row r="2934" spans="4:4">
      <c r="D2934" s="378"/>
    </row>
    <row r="2935" spans="4:4">
      <c r="D2935" s="378"/>
    </row>
    <row r="2936" spans="4:4">
      <c r="D2936" s="378"/>
    </row>
    <row r="2937" spans="4:4">
      <c r="D2937" s="378"/>
    </row>
    <row r="2938" spans="4:4">
      <c r="D2938" s="378"/>
    </row>
    <row r="2939" spans="4:4">
      <c r="D2939" s="378"/>
    </row>
    <row r="2940" spans="4:4">
      <c r="D2940" s="378"/>
    </row>
    <row r="2941" spans="4:4">
      <c r="D2941" s="378"/>
    </row>
    <row r="2942" spans="4:4">
      <c r="D2942" s="378"/>
    </row>
    <row r="2943" spans="4:4">
      <c r="D2943" s="378"/>
    </row>
    <row r="2944" spans="4:4">
      <c r="D2944" s="378"/>
    </row>
    <row r="2945" spans="4:4">
      <c r="D2945" s="378"/>
    </row>
    <row r="2946" spans="4:4">
      <c r="D2946" s="378"/>
    </row>
    <row r="2947" spans="4:4">
      <c r="D2947" s="378"/>
    </row>
    <row r="2948" spans="4:4">
      <c r="D2948" s="378"/>
    </row>
    <row r="2949" spans="4:4">
      <c r="D2949" s="378"/>
    </row>
    <row r="2950" spans="4:4">
      <c r="D2950" s="378"/>
    </row>
    <row r="2951" spans="4:4">
      <c r="D2951" s="378"/>
    </row>
    <row r="2952" spans="4:4">
      <c r="D2952" s="378"/>
    </row>
    <row r="2953" spans="4:4">
      <c r="D2953" s="378"/>
    </row>
    <row r="2954" spans="4:4">
      <c r="D2954" s="378"/>
    </row>
    <row r="2955" spans="4:4">
      <c r="D2955" s="378"/>
    </row>
    <row r="2956" spans="4:4">
      <c r="D2956" s="378"/>
    </row>
    <row r="2957" spans="4:4">
      <c r="D2957" s="378"/>
    </row>
    <row r="2958" spans="4:4">
      <c r="D2958" s="378"/>
    </row>
    <row r="2959" spans="4:4">
      <c r="D2959" s="378"/>
    </row>
    <row r="2960" spans="4:4">
      <c r="D2960" s="378"/>
    </row>
    <row r="2961" spans="4:4">
      <c r="D2961" s="378"/>
    </row>
    <row r="2962" spans="4:4">
      <c r="D2962" s="378"/>
    </row>
    <row r="2963" spans="4:4">
      <c r="D2963" s="378"/>
    </row>
    <row r="2964" spans="4:4">
      <c r="D2964" s="378"/>
    </row>
    <row r="2965" spans="4:4">
      <c r="D2965" s="378"/>
    </row>
    <row r="2966" spans="4:4">
      <c r="D2966" s="378"/>
    </row>
    <row r="2967" spans="4:4">
      <c r="D2967" s="378"/>
    </row>
    <row r="2968" spans="4:4">
      <c r="D2968" s="378"/>
    </row>
    <row r="2969" spans="4:4">
      <c r="D2969" s="378"/>
    </row>
    <row r="2970" spans="4:4">
      <c r="D2970" s="378"/>
    </row>
    <row r="2971" spans="4:4">
      <c r="D2971" s="378"/>
    </row>
    <row r="2972" spans="4:4">
      <c r="D2972" s="378"/>
    </row>
    <row r="2973" spans="4:4">
      <c r="D2973" s="378"/>
    </row>
    <row r="2974" spans="4:4">
      <c r="D2974" s="378"/>
    </row>
    <row r="2975" spans="4:4">
      <c r="D2975" s="378"/>
    </row>
    <row r="2976" spans="4:4">
      <c r="D2976" s="378"/>
    </row>
    <row r="2977" spans="4:4">
      <c r="D2977" s="378"/>
    </row>
    <row r="2978" spans="4:4">
      <c r="D2978" s="378"/>
    </row>
    <row r="2979" spans="4:4">
      <c r="D2979" s="378"/>
    </row>
    <row r="2980" spans="4:4">
      <c r="D2980" s="378"/>
    </row>
    <row r="2981" spans="4:4">
      <c r="D2981" s="378"/>
    </row>
    <row r="2982" spans="4:4">
      <c r="D2982" s="378"/>
    </row>
    <row r="2983" spans="4:4">
      <c r="D2983" s="378"/>
    </row>
    <row r="2984" spans="4:4">
      <c r="D2984" s="378"/>
    </row>
    <row r="2985" spans="4:4">
      <c r="D2985" s="378"/>
    </row>
    <row r="2986" spans="4:4">
      <c r="D2986" s="378"/>
    </row>
    <row r="2987" spans="4:4">
      <c r="D2987" s="378"/>
    </row>
    <row r="2988" spans="4:4">
      <c r="D2988" s="378"/>
    </row>
    <row r="2989" spans="4:4">
      <c r="D2989" s="378"/>
    </row>
    <row r="2990" spans="4:4">
      <c r="D2990" s="378"/>
    </row>
    <row r="2991" spans="4:4">
      <c r="D2991" s="378"/>
    </row>
    <row r="2992" spans="4:4">
      <c r="D2992" s="378"/>
    </row>
    <row r="2993" spans="4:4">
      <c r="D2993" s="378"/>
    </row>
    <row r="2994" spans="4:4">
      <c r="D2994" s="378"/>
    </row>
    <row r="2995" spans="4:4">
      <c r="D2995" s="378"/>
    </row>
    <row r="2996" spans="4:4">
      <c r="D2996" s="378"/>
    </row>
    <row r="2997" spans="4:4">
      <c r="D2997" s="378"/>
    </row>
    <row r="2998" spans="4:4">
      <c r="D2998" s="378"/>
    </row>
    <row r="2999" spans="4:4">
      <c r="D2999" s="378"/>
    </row>
    <row r="3000" spans="4:4">
      <c r="D3000" s="378"/>
    </row>
    <row r="3001" spans="4:4">
      <c r="D3001" s="378"/>
    </row>
    <row r="3002" spans="4:4">
      <c r="D3002" s="378"/>
    </row>
    <row r="3003" spans="4:4">
      <c r="D3003" s="378"/>
    </row>
    <row r="3004" spans="4:4">
      <c r="D3004" s="378"/>
    </row>
    <row r="3005" spans="4:4">
      <c r="D3005" s="378"/>
    </row>
    <row r="3006" spans="4:4">
      <c r="D3006" s="378"/>
    </row>
    <row r="3007" spans="4:4">
      <c r="D3007" s="378"/>
    </row>
    <row r="3008" spans="4:4">
      <c r="D3008" s="378"/>
    </row>
    <row r="3009" spans="4:4">
      <c r="D3009" s="378"/>
    </row>
    <row r="3010" spans="4:4">
      <c r="D3010" s="378"/>
    </row>
    <row r="3011" spans="4:4">
      <c r="D3011" s="378"/>
    </row>
    <row r="3012" spans="4:4">
      <c r="D3012" s="378"/>
    </row>
    <row r="3013" spans="4:4">
      <c r="D3013" s="378"/>
    </row>
    <row r="3014" spans="4:4">
      <c r="D3014" s="378"/>
    </row>
    <row r="3015" spans="4:4">
      <c r="D3015" s="378"/>
    </row>
    <row r="3016" spans="4:4">
      <c r="D3016" s="378"/>
    </row>
    <row r="3017" spans="4:4">
      <c r="D3017" s="378"/>
    </row>
    <row r="3018" spans="4:4">
      <c r="D3018" s="378"/>
    </row>
    <row r="3019" spans="4:4">
      <c r="D3019" s="378"/>
    </row>
    <row r="3020" spans="4:4">
      <c r="D3020" s="378"/>
    </row>
    <row r="3021" spans="4:4">
      <c r="D3021" s="378"/>
    </row>
    <row r="3022" spans="4:4">
      <c r="D3022" s="378"/>
    </row>
    <row r="3023" spans="4:4">
      <c r="D3023" s="378"/>
    </row>
    <row r="3024" spans="4:4">
      <c r="D3024" s="378"/>
    </row>
    <row r="3025" spans="4:4">
      <c r="D3025" s="378"/>
    </row>
    <row r="3026" spans="4:4">
      <c r="D3026" s="378"/>
    </row>
    <row r="3027" spans="4:4">
      <c r="D3027" s="378"/>
    </row>
    <row r="3028" spans="4:4">
      <c r="D3028" s="378"/>
    </row>
    <row r="3029" spans="4:4">
      <c r="D3029" s="378"/>
    </row>
    <row r="3030" spans="4:4">
      <c r="D3030" s="378"/>
    </row>
    <row r="3031" spans="4:4">
      <c r="D3031" s="378"/>
    </row>
    <row r="3032" spans="4:4">
      <c r="D3032" s="378"/>
    </row>
    <row r="3033" spans="4:4">
      <c r="D3033" s="378"/>
    </row>
    <row r="3034" spans="4:4">
      <c r="D3034" s="378"/>
    </row>
    <row r="3035" spans="4:4">
      <c r="D3035" s="378"/>
    </row>
    <row r="3036" spans="4:4">
      <c r="D3036" s="378"/>
    </row>
    <row r="3037" spans="4:4">
      <c r="D3037" s="378"/>
    </row>
    <row r="3038" spans="4:4">
      <c r="D3038" s="378"/>
    </row>
    <row r="3039" spans="4:4">
      <c r="D3039" s="378"/>
    </row>
    <row r="3040" spans="4:4">
      <c r="D3040" s="378"/>
    </row>
    <row r="3041" spans="4:4">
      <c r="D3041" s="378"/>
    </row>
    <row r="3042" spans="4:4">
      <c r="D3042" s="378"/>
    </row>
    <row r="3043" spans="4:4">
      <c r="D3043" s="378"/>
    </row>
    <row r="3044" spans="4:4">
      <c r="D3044" s="378"/>
    </row>
    <row r="3045" spans="4:4">
      <c r="D3045" s="378"/>
    </row>
    <row r="3046" spans="4:4">
      <c r="D3046" s="378"/>
    </row>
    <row r="3047" spans="4:4">
      <c r="D3047" s="378"/>
    </row>
    <row r="3048" spans="4:4">
      <c r="D3048" s="378"/>
    </row>
    <row r="3049" spans="4:4">
      <c r="D3049" s="378"/>
    </row>
    <row r="3050" spans="4:4">
      <c r="D3050" s="378"/>
    </row>
    <row r="3051" spans="4:4">
      <c r="D3051" s="378"/>
    </row>
    <row r="3052" spans="4:4">
      <c r="D3052" s="378"/>
    </row>
    <row r="3053" spans="4:4">
      <c r="D3053" s="378"/>
    </row>
    <row r="3054" spans="4:4">
      <c r="D3054" s="378"/>
    </row>
    <row r="3055" spans="4:4">
      <c r="D3055" s="378"/>
    </row>
    <row r="3056" spans="4:4">
      <c r="D3056" s="378"/>
    </row>
    <row r="3057" spans="4:4">
      <c r="D3057" s="378"/>
    </row>
    <row r="3058" spans="4:4">
      <c r="D3058" s="378"/>
    </row>
    <row r="3059" spans="4:4">
      <c r="D3059" s="378"/>
    </row>
    <row r="3060" spans="4:4">
      <c r="D3060" s="378"/>
    </row>
    <row r="3061" spans="4:4">
      <c r="D3061" s="378"/>
    </row>
    <row r="3062" spans="4:4">
      <c r="D3062" s="378"/>
    </row>
    <row r="3063" spans="4:4">
      <c r="D3063" s="378"/>
    </row>
    <row r="3064" spans="4:4">
      <c r="D3064" s="378"/>
    </row>
    <row r="3065" spans="4:4">
      <c r="D3065" s="378"/>
    </row>
    <row r="3066" spans="4:4">
      <c r="D3066" s="378"/>
    </row>
    <row r="3067" spans="4:4">
      <c r="D3067" s="378"/>
    </row>
    <row r="3068" spans="4:4">
      <c r="D3068" s="378"/>
    </row>
    <row r="3069" spans="4:4">
      <c r="D3069" s="378"/>
    </row>
    <row r="3070" spans="4:4">
      <c r="D3070" s="378"/>
    </row>
    <row r="3071" spans="4:4">
      <c r="D3071" s="378"/>
    </row>
    <row r="3072" spans="4:4">
      <c r="D3072" s="378"/>
    </row>
    <row r="3073" spans="4:4">
      <c r="D3073" s="378"/>
    </row>
    <row r="3074" spans="4:4">
      <c r="D3074" s="378"/>
    </row>
    <row r="3075" spans="4:4">
      <c r="D3075" s="378"/>
    </row>
    <row r="3076" spans="4:4">
      <c r="D3076" s="378"/>
    </row>
    <row r="3077" spans="4:4">
      <c r="D3077" s="378"/>
    </row>
    <row r="3078" spans="4:4">
      <c r="D3078" s="378"/>
    </row>
    <row r="3079" spans="4:4">
      <c r="D3079" s="378"/>
    </row>
    <row r="3080" spans="4:4">
      <c r="D3080" s="378"/>
    </row>
    <row r="3081" spans="4:4">
      <c r="D3081" s="378"/>
    </row>
    <row r="3082" spans="4:4">
      <c r="D3082" s="378"/>
    </row>
    <row r="3083" spans="4:4">
      <c r="D3083" s="378"/>
    </row>
    <row r="3084" spans="4:4">
      <c r="D3084" s="378"/>
    </row>
    <row r="3085" spans="4:4">
      <c r="D3085" s="378"/>
    </row>
    <row r="3086" spans="4:4">
      <c r="D3086" s="378"/>
    </row>
    <row r="3087" spans="4:4">
      <c r="D3087" s="378"/>
    </row>
    <row r="3088" spans="4:4">
      <c r="D3088" s="378"/>
    </row>
    <row r="3089" spans="4:4">
      <c r="D3089" s="378"/>
    </row>
    <row r="3090" spans="4:4">
      <c r="D3090" s="378"/>
    </row>
    <row r="3091" spans="4:4">
      <c r="D3091" s="378"/>
    </row>
    <row r="3092" spans="4:4">
      <c r="D3092" s="378"/>
    </row>
    <row r="3093" spans="4:4">
      <c r="D3093" s="378"/>
    </row>
    <row r="3094" spans="4:4">
      <c r="D3094" s="378"/>
    </row>
    <row r="3095" spans="4:4">
      <c r="D3095" s="378"/>
    </row>
    <row r="3096" spans="4:4">
      <c r="D3096" s="378"/>
    </row>
    <row r="3097" spans="4:4">
      <c r="D3097" s="378"/>
    </row>
    <row r="3098" spans="4:4">
      <c r="D3098" s="378"/>
    </row>
    <row r="3099" spans="4:4">
      <c r="D3099" s="378"/>
    </row>
    <row r="3100" spans="4:4">
      <c r="D3100" s="378"/>
    </row>
    <row r="3101" spans="4:4">
      <c r="D3101" s="378"/>
    </row>
    <row r="3102" spans="4:4">
      <c r="D3102" s="378"/>
    </row>
    <row r="3103" spans="4:4">
      <c r="D3103" s="378"/>
    </row>
    <row r="3104" spans="4:4">
      <c r="D3104" s="378"/>
    </row>
    <row r="3105" spans="4:4">
      <c r="D3105" s="378"/>
    </row>
    <row r="3106" spans="4:4">
      <c r="D3106" s="378"/>
    </row>
    <row r="3107" spans="4:4">
      <c r="D3107" s="378"/>
    </row>
    <row r="3108" spans="4:4">
      <c r="D3108" s="378"/>
    </row>
    <row r="3109" spans="4:4">
      <c r="D3109" s="378"/>
    </row>
    <row r="3110" spans="4:4">
      <c r="D3110" s="378"/>
    </row>
    <row r="3111" spans="4:4">
      <c r="D3111" s="378"/>
    </row>
    <row r="3112" spans="4:4">
      <c r="D3112" s="378"/>
    </row>
    <row r="3113" spans="4:4">
      <c r="D3113" s="378"/>
    </row>
    <row r="3114" spans="4:4">
      <c r="D3114" s="378"/>
    </row>
    <row r="3115" spans="4:4">
      <c r="D3115" s="378"/>
    </row>
    <row r="3116" spans="4:4">
      <c r="D3116" s="378"/>
    </row>
    <row r="3117" spans="4:4">
      <c r="D3117" s="378"/>
    </row>
    <row r="3118" spans="4:4">
      <c r="D3118" s="378"/>
    </row>
    <row r="3119" spans="4:4">
      <c r="D3119" s="378"/>
    </row>
    <row r="3120" spans="4:4">
      <c r="D3120" s="378"/>
    </row>
    <row r="3121" spans="4:4">
      <c r="D3121" s="378"/>
    </row>
    <row r="3122" spans="4:4">
      <c r="D3122" s="378"/>
    </row>
    <row r="3123" spans="4:4">
      <c r="D3123" s="378"/>
    </row>
    <row r="3124" spans="4:4">
      <c r="D3124" s="378"/>
    </row>
    <row r="3125" spans="4:4">
      <c r="D3125" s="378"/>
    </row>
    <row r="3126" spans="4:4">
      <c r="D3126" s="378"/>
    </row>
    <row r="3127" spans="4:4">
      <c r="D3127" s="378"/>
    </row>
    <row r="3128" spans="4:4">
      <c r="D3128" s="378"/>
    </row>
    <row r="3129" spans="4:4">
      <c r="D3129" s="378"/>
    </row>
    <row r="3130" spans="4:4">
      <c r="D3130" s="378"/>
    </row>
    <row r="3131" spans="4:4">
      <c r="D3131" s="378"/>
    </row>
    <row r="3132" spans="4:4">
      <c r="D3132" s="378"/>
    </row>
    <row r="3133" spans="4:4">
      <c r="D3133" s="378"/>
    </row>
    <row r="3134" spans="4:4">
      <c r="D3134" s="378"/>
    </row>
    <row r="3135" spans="4:4">
      <c r="D3135" s="378"/>
    </row>
    <row r="3136" spans="4:4">
      <c r="D3136" s="378"/>
    </row>
    <row r="3137" spans="4:4">
      <c r="D3137" s="378"/>
    </row>
    <row r="3138" spans="4:4">
      <c r="D3138" s="378"/>
    </row>
    <row r="3139" spans="4:4">
      <c r="D3139" s="378"/>
    </row>
    <row r="3140" spans="4:4">
      <c r="D3140" s="378"/>
    </row>
    <row r="3141" spans="4:4">
      <c r="D3141" s="378"/>
    </row>
    <row r="3142" spans="4:4">
      <c r="D3142" s="378"/>
    </row>
    <row r="3143" spans="4:4">
      <c r="D3143" s="378"/>
    </row>
    <row r="3144" spans="4:4">
      <c r="D3144" s="378"/>
    </row>
    <row r="3145" spans="4:4">
      <c r="D3145" s="378"/>
    </row>
    <row r="3146" spans="4:4">
      <c r="D3146" s="378"/>
    </row>
    <row r="3147" spans="4:4">
      <c r="D3147" s="378"/>
    </row>
    <row r="3148" spans="4:4">
      <c r="D3148" s="378"/>
    </row>
    <row r="3149" spans="4:4">
      <c r="D3149" s="378"/>
    </row>
    <row r="3150" spans="4:4">
      <c r="D3150" s="378"/>
    </row>
    <row r="3151" spans="4:4">
      <c r="D3151" s="378"/>
    </row>
    <row r="3152" spans="4:4">
      <c r="D3152" s="378"/>
    </row>
    <row r="3153" spans="4:4">
      <c r="D3153" s="378"/>
    </row>
    <row r="3154" spans="4:4">
      <c r="D3154" s="378"/>
    </row>
    <row r="3155" spans="4:4">
      <c r="D3155" s="378"/>
    </row>
    <row r="3156" spans="4:4">
      <c r="D3156" s="378"/>
    </row>
    <row r="3157" spans="4:4">
      <c r="D3157" s="378"/>
    </row>
    <row r="3158" spans="4:4">
      <c r="D3158" s="378"/>
    </row>
    <row r="3159" spans="4:4">
      <c r="D3159" s="378"/>
    </row>
    <row r="3160" spans="4:4">
      <c r="D3160" s="378"/>
    </row>
    <row r="3161" spans="4:4">
      <c r="D3161" s="378"/>
    </row>
    <row r="3162" spans="4:4">
      <c r="D3162" s="378"/>
    </row>
    <row r="3163" spans="4:4">
      <c r="D3163" s="378"/>
    </row>
    <row r="3164" spans="4:4">
      <c r="D3164" s="378"/>
    </row>
    <row r="3165" spans="4:4">
      <c r="D3165" s="378"/>
    </row>
    <row r="3166" spans="4:4">
      <c r="D3166" s="378"/>
    </row>
    <row r="3167" spans="4:4">
      <c r="D3167" s="378"/>
    </row>
    <row r="3168" spans="4:4">
      <c r="D3168" s="378"/>
    </row>
    <row r="3169" spans="4:4">
      <c r="D3169" s="378"/>
    </row>
    <row r="3170" spans="4:4">
      <c r="D3170" s="378"/>
    </row>
    <row r="3171" spans="4:4">
      <c r="D3171" s="378"/>
    </row>
    <row r="3172" spans="4:4">
      <c r="D3172" s="378"/>
    </row>
    <row r="3173" spans="4:4">
      <c r="D3173" s="378"/>
    </row>
    <row r="3174" spans="4:4">
      <c r="D3174" s="378"/>
    </row>
    <row r="3175" spans="4:4">
      <c r="D3175" s="378"/>
    </row>
    <row r="3176" spans="4:4">
      <c r="D3176" s="378"/>
    </row>
    <row r="3177" spans="4:4">
      <c r="D3177" s="378"/>
    </row>
    <row r="3178" spans="4:4">
      <c r="D3178" s="378"/>
    </row>
    <row r="3179" spans="4:4">
      <c r="D3179" s="378"/>
    </row>
    <row r="3180" spans="4:4">
      <c r="D3180" s="378"/>
    </row>
    <row r="3181" spans="4:4">
      <c r="D3181" s="378"/>
    </row>
    <row r="3182" spans="4:4">
      <c r="D3182" s="378"/>
    </row>
    <row r="3183" spans="4:4">
      <c r="D3183" s="378"/>
    </row>
    <row r="3184" spans="4:4">
      <c r="D3184" s="378"/>
    </row>
    <row r="3185" spans="4:4">
      <c r="D3185" s="378"/>
    </row>
    <row r="3186" spans="4:4">
      <c r="D3186" s="378"/>
    </row>
    <row r="3187" spans="4:4">
      <c r="D3187" s="378"/>
    </row>
    <row r="3188" spans="4:4">
      <c r="D3188" s="378"/>
    </row>
    <row r="3189" spans="4:4">
      <c r="D3189" s="378"/>
    </row>
    <row r="3190" spans="4:4">
      <c r="D3190" s="378"/>
    </row>
    <row r="3191" spans="4:4">
      <c r="D3191" s="378"/>
    </row>
    <row r="3192" spans="4:4">
      <c r="D3192" s="378"/>
    </row>
    <row r="3193" spans="4:4">
      <c r="D3193" s="378"/>
    </row>
    <row r="3194" spans="4:4">
      <c r="D3194" s="378"/>
    </row>
    <row r="3195" spans="4:4">
      <c r="D3195" s="378"/>
    </row>
    <row r="3196" spans="4:4">
      <c r="D3196" s="378"/>
    </row>
    <row r="3197" spans="4:4">
      <c r="D3197" s="378"/>
    </row>
    <row r="3198" spans="4:4">
      <c r="D3198" s="378"/>
    </row>
    <row r="3199" spans="4:4">
      <c r="D3199" s="378"/>
    </row>
    <row r="3200" spans="4:4">
      <c r="D3200" s="378"/>
    </row>
    <row r="3201" spans="4:4">
      <c r="D3201" s="378"/>
    </row>
    <row r="3202" spans="4:4">
      <c r="D3202" s="378"/>
    </row>
    <row r="3203" spans="4:4">
      <c r="D3203" s="378"/>
    </row>
    <row r="3204" spans="4:4">
      <c r="D3204" s="378"/>
    </row>
    <row r="3205" spans="4:4">
      <c r="D3205" s="378"/>
    </row>
    <row r="3206" spans="4:4">
      <c r="D3206" s="378"/>
    </row>
    <row r="3207" spans="4:4">
      <c r="D3207" s="378"/>
    </row>
    <row r="3208" spans="4:4">
      <c r="D3208" s="378"/>
    </row>
    <row r="3209" spans="4:4">
      <c r="D3209" s="378"/>
    </row>
    <row r="3210" spans="4:4">
      <c r="D3210" s="378"/>
    </row>
    <row r="3211" spans="4:4">
      <c r="D3211" s="378"/>
    </row>
    <row r="3212" spans="4:4">
      <c r="D3212" s="378"/>
    </row>
    <row r="3213" spans="4:4">
      <c r="D3213" s="378"/>
    </row>
    <row r="3214" spans="4:4">
      <c r="D3214" s="378"/>
    </row>
    <row r="3215" spans="4:4">
      <c r="D3215" s="378"/>
    </row>
    <row r="3216" spans="4:4">
      <c r="D3216" s="378"/>
    </row>
    <row r="3217" spans="4:4">
      <c r="D3217" s="378"/>
    </row>
    <row r="3218" spans="4:4">
      <c r="D3218" s="378"/>
    </row>
    <row r="3219" spans="4:4">
      <c r="D3219" s="378"/>
    </row>
    <row r="3220" spans="4:4">
      <c r="D3220" s="378"/>
    </row>
    <row r="3221" spans="4:4">
      <c r="D3221" s="378"/>
    </row>
    <row r="3222" spans="4:4">
      <c r="D3222" s="378"/>
    </row>
    <row r="3223" spans="4:4">
      <c r="D3223" s="378"/>
    </row>
    <row r="3224" spans="4:4">
      <c r="D3224" s="378"/>
    </row>
    <row r="3225" spans="4:4">
      <c r="D3225" s="378"/>
    </row>
    <row r="3226" spans="4:4">
      <c r="D3226" s="378"/>
    </row>
    <row r="3227" spans="4:4">
      <c r="D3227" s="378"/>
    </row>
    <row r="3228" spans="4:4">
      <c r="D3228" s="378"/>
    </row>
    <row r="3229" spans="4:4">
      <c r="D3229" s="378"/>
    </row>
    <row r="3230" spans="4:4">
      <c r="D3230" s="378"/>
    </row>
    <row r="3231" spans="4:4">
      <c r="D3231" s="378"/>
    </row>
    <row r="3232" spans="4:4">
      <c r="D3232" s="378"/>
    </row>
    <row r="3233" spans="4:4">
      <c r="D3233" s="378"/>
    </row>
    <row r="3234" spans="4:4">
      <c r="D3234" s="378"/>
    </row>
    <row r="3235" spans="4:4">
      <c r="D3235" s="378"/>
    </row>
    <row r="3236" spans="4:4">
      <c r="D3236" s="378"/>
    </row>
    <row r="3237" spans="4:4">
      <c r="D3237" s="378"/>
    </row>
    <row r="3238" spans="4:4">
      <c r="D3238" s="378"/>
    </row>
    <row r="3239" spans="4:4">
      <c r="D3239" s="378"/>
    </row>
    <row r="3240" spans="4:4">
      <c r="D3240" s="378"/>
    </row>
    <row r="3241" spans="4:4">
      <c r="D3241" s="378"/>
    </row>
    <row r="3242" spans="4:4">
      <c r="D3242" s="378"/>
    </row>
    <row r="3243" spans="4:4">
      <c r="D3243" s="378"/>
    </row>
    <row r="3244" spans="4:4">
      <c r="D3244" s="378"/>
    </row>
    <row r="3245" spans="4:4">
      <c r="D3245" s="378"/>
    </row>
    <row r="3246" spans="4:4">
      <c r="D3246" s="378"/>
    </row>
    <row r="3247" spans="4:4">
      <c r="D3247" s="378"/>
    </row>
    <row r="3248" spans="4:4">
      <c r="D3248" s="378"/>
    </row>
    <row r="3249" spans="4:4">
      <c r="D3249" s="378"/>
    </row>
    <row r="3250" spans="4:4">
      <c r="D3250" s="378"/>
    </row>
    <row r="3251" spans="4:4">
      <c r="D3251" s="378"/>
    </row>
    <row r="3252" spans="4:4">
      <c r="D3252" s="378"/>
    </row>
    <row r="3253" spans="4:4">
      <c r="D3253" s="378"/>
    </row>
    <row r="3254" spans="4:4">
      <c r="D3254" s="378"/>
    </row>
    <row r="3255" spans="4:4">
      <c r="D3255" s="378"/>
    </row>
    <row r="3256" spans="4:4">
      <c r="D3256" s="378"/>
    </row>
    <row r="3257" spans="4:4">
      <c r="D3257" s="378"/>
    </row>
    <row r="3258" spans="4:4">
      <c r="D3258" s="378"/>
    </row>
    <row r="3259" spans="4:4">
      <c r="D3259" s="378"/>
    </row>
    <row r="3260" spans="4:4">
      <c r="D3260" s="378"/>
    </row>
    <row r="3261" spans="4:4">
      <c r="D3261" s="378"/>
    </row>
    <row r="3262" spans="4:4">
      <c r="D3262" s="378"/>
    </row>
    <row r="3263" spans="4:4">
      <c r="D3263" s="378"/>
    </row>
    <row r="3264" spans="4:4">
      <c r="D3264" s="378"/>
    </row>
    <row r="3265" spans="4:4">
      <c r="D3265" s="378"/>
    </row>
    <row r="3266" spans="4:4">
      <c r="D3266" s="378"/>
    </row>
    <row r="3267" spans="4:4">
      <c r="D3267" s="378"/>
    </row>
    <row r="3268" spans="4:4">
      <c r="D3268" s="378"/>
    </row>
    <row r="3269" spans="4:4">
      <c r="D3269" s="378"/>
    </row>
    <row r="3270" spans="4:4">
      <c r="D3270" s="378"/>
    </row>
    <row r="3271" spans="4:4">
      <c r="D3271" s="378"/>
    </row>
    <row r="3272" spans="4:4">
      <c r="D3272" s="378"/>
    </row>
    <row r="3273" spans="4:4">
      <c r="D3273" s="378"/>
    </row>
    <row r="3274" spans="4:4">
      <c r="D3274" s="378"/>
    </row>
    <row r="3275" spans="4:4">
      <c r="D3275" s="378"/>
    </row>
    <row r="3276" spans="4:4">
      <c r="D3276" s="378"/>
    </row>
    <row r="3277" spans="4:4">
      <c r="D3277" s="378"/>
    </row>
    <row r="3278" spans="4:4">
      <c r="D3278" s="378"/>
    </row>
    <row r="3279" spans="4:4">
      <c r="D3279" s="378"/>
    </row>
    <row r="3280" spans="4:4">
      <c r="D3280" s="378"/>
    </row>
    <row r="3281" spans="4:4">
      <c r="D3281" s="378"/>
    </row>
    <row r="3282" spans="4:4">
      <c r="D3282" s="378"/>
    </row>
    <row r="3283" spans="4:4">
      <c r="D3283" s="378"/>
    </row>
    <row r="3284" spans="4:4">
      <c r="D3284" s="378"/>
    </row>
    <row r="3285" spans="4:4">
      <c r="D3285" s="378"/>
    </row>
    <row r="3286" spans="4:4">
      <c r="D3286" s="378"/>
    </row>
    <row r="3287" spans="4:4">
      <c r="D3287" s="378"/>
    </row>
    <row r="3288" spans="4:4">
      <c r="D3288" s="378"/>
    </row>
    <row r="3289" spans="4:4">
      <c r="D3289" s="378"/>
    </row>
    <row r="3290" spans="4:4">
      <c r="D3290" s="378"/>
    </row>
    <row r="3291" spans="4:4">
      <c r="D3291" s="378"/>
    </row>
    <row r="3292" spans="4:4">
      <c r="D3292" s="378"/>
    </row>
    <row r="3293" spans="4:4">
      <c r="D3293" s="378"/>
    </row>
    <row r="3294" spans="4:4">
      <c r="D3294" s="378"/>
    </row>
    <row r="3295" spans="4:4">
      <c r="D3295" s="378"/>
    </row>
    <row r="3296" spans="4:4">
      <c r="D3296" s="378"/>
    </row>
    <row r="3297" spans="4:4">
      <c r="D3297" s="378"/>
    </row>
    <row r="3298" spans="4:4">
      <c r="D3298" s="378"/>
    </row>
    <row r="3299" spans="4:4">
      <c r="D3299" s="378"/>
    </row>
    <row r="3300" spans="4:4">
      <c r="D3300" s="378"/>
    </row>
    <row r="3301" spans="4:4">
      <c r="D3301" s="378"/>
    </row>
    <row r="3302" spans="4:4">
      <c r="D3302" s="378"/>
    </row>
    <row r="3303" spans="4:4">
      <c r="D3303" s="378"/>
    </row>
    <row r="3304" spans="4:4">
      <c r="D3304" s="378"/>
    </row>
    <row r="3305" spans="4:4">
      <c r="D3305" s="378"/>
    </row>
    <row r="3306" spans="4:4">
      <c r="D3306" s="378"/>
    </row>
    <row r="3307" spans="4:4">
      <c r="D3307" s="378"/>
    </row>
    <row r="3308" spans="4:4">
      <c r="D3308" s="378"/>
    </row>
    <row r="3309" spans="4:4">
      <c r="D3309" s="378"/>
    </row>
    <row r="3310" spans="4:4">
      <c r="D3310" s="378"/>
    </row>
    <row r="3311" spans="4:4">
      <c r="D3311" s="378"/>
    </row>
    <row r="3312" spans="4:4">
      <c r="D3312" s="378"/>
    </row>
    <row r="3313" spans="4:4">
      <c r="D3313" s="378"/>
    </row>
    <row r="3314" spans="4:4">
      <c r="D3314" s="378"/>
    </row>
    <row r="3315" spans="4:4">
      <c r="D3315" s="378"/>
    </row>
    <row r="3316" spans="4:4">
      <c r="D3316" s="378"/>
    </row>
    <row r="3317" spans="4:4">
      <c r="D3317" s="378"/>
    </row>
    <row r="3318" spans="4:4">
      <c r="D3318" s="378"/>
    </row>
    <row r="3319" spans="4:4">
      <c r="D3319" s="378"/>
    </row>
    <row r="3320" spans="4:4">
      <c r="D3320" s="378"/>
    </row>
    <row r="3321" spans="4:4">
      <c r="D3321" s="378"/>
    </row>
    <row r="3322" spans="4:4">
      <c r="D3322" s="378"/>
    </row>
    <row r="3323" spans="4:4">
      <c r="D3323" s="378"/>
    </row>
    <row r="3324" spans="4:4">
      <c r="D3324" s="378"/>
    </row>
    <row r="3325" spans="4:4">
      <c r="D3325" s="378"/>
    </row>
    <row r="3326" spans="4:4">
      <c r="D3326" s="378"/>
    </row>
    <row r="3327" spans="4:4">
      <c r="D3327" s="378"/>
    </row>
    <row r="3328" spans="4:4">
      <c r="D3328" s="378"/>
    </row>
    <row r="3329" spans="4:4">
      <c r="D3329" s="378"/>
    </row>
    <row r="3330" spans="4:4">
      <c r="D3330" s="378"/>
    </row>
    <row r="3331" spans="4:4">
      <c r="D3331" s="378"/>
    </row>
    <row r="3332" spans="4:4">
      <c r="D3332" s="378"/>
    </row>
    <row r="3333" spans="4:4">
      <c r="D3333" s="378"/>
    </row>
    <row r="3334" spans="4:4">
      <c r="D3334" s="378"/>
    </row>
    <row r="3335" spans="4:4">
      <c r="D3335" s="378"/>
    </row>
    <row r="3336" spans="4:4">
      <c r="D3336" s="378"/>
    </row>
    <row r="3337" spans="4:4">
      <c r="D3337" s="378"/>
    </row>
    <row r="3338" spans="4:4">
      <c r="D3338" s="378"/>
    </row>
    <row r="3339" spans="4:4">
      <c r="D3339" s="378"/>
    </row>
    <row r="3340" spans="4:4">
      <c r="D3340" s="378"/>
    </row>
    <row r="3341" spans="4:4">
      <c r="D3341" s="378"/>
    </row>
    <row r="3342" spans="4:4">
      <c r="D3342" s="378"/>
    </row>
    <row r="3343" spans="4:4">
      <c r="D3343" s="378"/>
    </row>
    <row r="3344" spans="4:4">
      <c r="D3344" s="378"/>
    </row>
    <row r="3345" spans="4:4">
      <c r="D3345" s="378"/>
    </row>
    <row r="3346" spans="4:4">
      <c r="D3346" s="378"/>
    </row>
    <row r="3347" spans="4:4">
      <c r="D3347" s="378"/>
    </row>
    <row r="3348" spans="4:4">
      <c r="D3348" s="378"/>
    </row>
    <row r="3349" spans="4:4">
      <c r="D3349" s="378"/>
    </row>
    <row r="3350" spans="4:4">
      <c r="D3350" s="378"/>
    </row>
    <row r="3351" spans="4:4">
      <c r="D3351" s="378"/>
    </row>
    <row r="3352" spans="4:4">
      <c r="D3352" s="378"/>
    </row>
    <row r="3353" spans="4:4">
      <c r="D3353" s="378"/>
    </row>
    <row r="3354" spans="4:4">
      <c r="D3354" s="378"/>
    </row>
    <row r="3355" spans="4:4">
      <c r="D3355" s="378"/>
    </row>
    <row r="3356" spans="4:4">
      <c r="D3356" s="378"/>
    </row>
    <row r="3357" spans="4:4">
      <c r="D3357" s="378"/>
    </row>
    <row r="3358" spans="4:4">
      <c r="D3358" s="378"/>
    </row>
    <row r="3359" spans="4:4">
      <c r="D3359" s="378"/>
    </row>
    <row r="3360" spans="4:4">
      <c r="D3360" s="378"/>
    </row>
    <row r="3361" spans="4:4">
      <c r="D3361" s="378"/>
    </row>
    <row r="3362" spans="4:4">
      <c r="D3362" s="378"/>
    </row>
    <row r="3363" spans="4:4">
      <c r="D3363" s="378"/>
    </row>
    <row r="3364" spans="4:4">
      <c r="D3364" s="378"/>
    </row>
    <row r="3365" spans="4:4">
      <c r="D3365" s="378"/>
    </row>
    <row r="3366" spans="4:4">
      <c r="D3366" s="378"/>
    </row>
    <row r="3367" spans="4:4">
      <c r="D3367" s="378"/>
    </row>
    <row r="3368" spans="4:4">
      <c r="D3368" s="378"/>
    </row>
    <row r="3369" spans="4:4">
      <c r="D3369" s="378"/>
    </row>
    <row r="3370" spans="4:4">
      <c r="D3370" s="378"/>
    </row>
    <row r="3371" spans="4:4">
      <c r="D3371" s="378"/>
    </row>
    <row r="3372" spans="4:4">
      <c r="D3372" s="378"/>
    </row>
    <row r="3373" spans="4:4">
      <c r="D3373" s="378"/>
    </row>
    <row r="3374" spans="4:4">
      <c r="D3374" s="378"/>
    </row>
    <row r="3375" spans="4:4">
      <c r="D3375" s="378"/>
    </row>
    <row r="3376" spans="4:4">
      <c r="D3376" s="378"/>
    </row>
    <row r="3377" spans="4:4">
      <c r="D3377" s="378"/>
    </row>
    <row r="3378" spans="4:4">
      <c r="D3378" s="378"/>
    </row>
    <row r="3379" spans="4:4">
      <c r="D3379" s="378"/>
    </row>
    <row r="3380" spans="4:4">
      <c r="D3380" s="378"/>
    </row>
    <row r="3381" spans="4:4">
      <c r="D3381" s="378"/>
    </row>
    <row r="3382" spans="4:4">
      <c r="D3382" s="378"/>
    </row>
    <row r="3383" spans="4:4">
      <c r="D3383" s="378"/>
    </row>
    <row r="3384" spans="4:4">
      <c r="D3384" s="378"/>
    </row>
    <row r="3385" spans="4:4">
      <c r="D3385" s="378"/>
    </row>
    <row r="3386" spans="4:4">
      <c r="D3386" s="378"/>
    </row>
    <row r="3387" spans="4:4">
      <c r="D3387" s="378"/>
    </row>
    <row r="3388" spans="4:4">
      <c r="D3388" s="378"/>
    </row>
    <row r="3389" spans="4:4">
      <c r="D3389" s="378"/>
    </row>
    <row r="3390" spans="4:4">
      <c r="D3390" s="378"/>
    </row>
    <row r="3391" spans="4:4">
      <c r="D3391" s="378"/>
    </row>
    <row r="3392" spans="4:4">
      <c r="D3392" s="378"/>
    </row>
    <row r="3393" spans="4:4">
      <c r="D3393" s="378"/>
    </row>
    <row r="3394" spans="4:4">
      <c r="D3394" s="378"/>
    </row>
    <row r="3395" spans="4:4">
      <c r="D3395" s="378"/>
    </row>
    <row r="3396" spans="4:4">
      <c r="D3396" s="378"/>
    </row>
    <row r="3397" spans="4:4">
      <c r="D3397" s="378"/>
    </row>
    <row r="3398" spans="4:4">
      <c r="D3398" s="378"/>
    </row>
    <row r="3399" spans="4:4">
      <c r="D3399" s="378"/>
    </row>
    <row r="3400" spans="4:4">
      <c r="D3400" s="378"/>
    </row>
    <row r="3401" spans="4:4">
      <c r="D3401" s="378"/>
    </row>
    <row r="3402" spans="4:4">
      <c r="D3402" s="378"/>
    </row>
    <row r="3403" spans="4:4">
      <c r="D3403" s="378"/>
    </row>
    <row r="3404" spans="4:4">
      <c r="D3404" s="378"/>
    </row>
    <row r="3405" spans="4:4">
      <c r="D3405" s="378"/>
    </row>
    <row r="3406" spans="4:4">
      <c r="D3406" s="378"/>
    </row>
    <row r="3407" spans="4:4">
      <c r="D3407" s="378"/>
    </row>
    <row r="3408" spans="4:4">
      <c r="D3408" s="378"/>
    </row>
    <row r="3409" spans="4:4">
      <c r="D3409" s="378"/>
    </row>
    <row r="3410" spans="4:4">
      <c r="D3410" s="378"/>
    </row>
    <row r="3411" spans="4:4">
      <c r="D3411" s="378"/>
    </row>
    <row r="3412" spans="4:4">
      <c r="D3412" s="378"/>
    </row>
    <row r="3413" spans="4:4">
      <c r="D3413" s="378"/>
    </row>
    <row r="3414" spans="4:4">
      <c r="D3414" s="378"/>
    </row>
    <row r="3415" spans="4:4">
      <c r="D3415" s="378"/>
    </row>
    <row r="3416" spans="4:4">
      <c r="D3416" s="378"/>
    </row>
    <row r="3417" spans="4:4">
      <c r="D3417" s="378"/>
    </row>
    <row r="3418" spans="4:4">
      <c r="D3418" s="378"/>
    </row>
    <row r="3419" spans="4:4">
      <c r="D3419" s="378"/>
    </row>
    <row r="3420" spans="4:4">
      <c r="D3420" s="378"/>
    </row>
    <row r="3421" spans="4:4">
      <c r="D3421" s="378"/>
    </row>
    <row r="3422" spans="4:4">
      <c r="D3422" s="378"/>
    </row>
    <row r="3423" spans="4:4">
      <c r="D3423" s="378"/>
    </row>
    <row r="3424" spans="4:4">
      <c r="D3424" s="378"/>
    </row>
    <row r="3425" spans="4:4">
      <c r="D3425" s="378"/>
    </row>
    <row r="3426" spans="4:4">
      <c r="D3426" s="378"/>
    </row>
    <row r="3427" spans="4:4">
      <c r="D3427" s="378"/>
    </row>
    <row r="3428" spans="4:4">
      <c r="D3428" s="378"/>
    </row>
    <row r="3429" spans="4:4">
      <c r="D3429" s="378"/>
    </row>
    <row r="3430" spans="4:4">
      <c r="D3430" s="378"/>
    </row>
    <row r="3431" spans="4:4">
      <c r="D3431" s="378"/>
    </row>
    <row r="3432" spans="4:4">
      <c r="D3432" s="378"/>
    </row>
    <row r="3433" spans="4:4">
      <c r="D3433" s="378"/>
    </row>
    <row r="3434" spans="4:4">
      <c r="D3434" s="378"/>
    </row>
    <row r="3435" spans="4:4">
      <c r="D3435" s="378"/>
    </row>
    <row r="3436" spans="4:4">
      <c r="D3436" s="378"/>
    </row>
    <row r="3437" spans="4:4">
      <c r="D3437" s="378"/>
    </row>
    <row r="3438" spans="4:4">
      <c r="D3438" s="378"/>
    </row>
    <row r="3439" spans="4:4">
      <c r="D3439" s="378"/>
    </row>
    <row r="3440" spans="4:4">
      <c r="D3440" s="378"/>
    </row>
    <row r="3441" spans="4:4">
      <c r="D3441" s="378"/>
    </row>
    <row r="3442" spans="4:4">
      <c r="D3442" s="378"/>
    </row>
    <row r="3443" spans="4:4">
      <c r="D3443" s="378"/>
    </row>
    <row r="3444" spans="4:4">
      <c r="D3444" s="378"/>
    </row>
    <row r="3445" spans="4:4">
      <c r="D3445" s="378"/>
    </row>
    <row r="3446" spans="4:4">
      <c r="D3446" s="378"/>
    </row>
    <row r="3447" spans="4:4">
      <c r="D3447" s="378"/>
    </row>
    <row r="3448" spans="4:4">
      <c r="D3448" s="378"/>
    </row>
    <row r="3449" spans="4:4">
      <c r="D3449" s="378"/>
    </row>
    <row r="3450" spans="4:4">
      <c r="D3450" s="378"/>
    </row>
    <row r="3451" spans="4:4">
      <c r="D3451" s="378"/>
    </row>
    <row r="3452" spans="4:4">
      <c r="D3452" s="378"/>
    </row>
    <row r="3453" spans="4:4">
      <c r="D3453" s="378"/>
    </row>
    <row r="3454" spans="4:4">
      <c r="D3454" s="378"/>
    </row>
    <row r="3455" spans="4:4">
      <c r="D3455" s="378"/>
    </row>
    <row r="3456" spans="4:4">
      <c r="D3456" s="378"/>
    </row>
    <row r="3457" spans="4:4">
      <c r="D3457" s="378"/>
    </row>
    <row r="3458" spans="4:4">
      <c r="D3458" s="378"/>
    </row>
    <row r="3459" spans="4:4">
      <c r="D3459" s="378"/>
    </row>
    <row r="3460" spans="4:4">
      <c r="D3460" s="378"/>
    </row>
    <row r="3461" spans="4:4">
      <c r="D3461" s="378"/>
    </row>
    <row r="3462" spans="4:4">
      <c r="D3462" s="378"/>
    </row>
    <row r="3463" spans="4:4">
      <c r="D3463" s="378"/>
    </row>
    <row r="3464" spans="4:4">
      <c r="D3464" s="378"/>
    </row>
    <row r="3465" spans="4:4">
      <c r="D3465" s="378"/>
    </row>
    <row r="3466" spans="4:4">
      <c r="D3466" s="378"/>
    </row>
    <row r="3467" spans="4:4">
      <c r="D3467" s="378"/>
    </row>
    <row r="3468" spans="4:4">
      <c r="D3468" s="378"/>
    </row>
    <row r="3469" spans="4:4">
      <c r="D3469" s="378"/>
    </row>
    <row r="3470" spans="4:4">
      <c r="D3470" s="378"/>
    </row>
    <row r="3471" spans="4:4">
      <c r="D3471" s="378"/>
    </row>
    <row r="3472" spans="4:4">
      <c r="D3472" s="378"/>
    </row>
    <row r="3473" spans="4:4">
      <c r="D3473" s="378"/>
    </row>
    <row r="3474" spans="4:4">
      <c r="D3474" s="378"/>
    </row>
    <row r="3475" spans="4:4">
      <c r="D3475" s="378"/>
    </row>
    <row r="3476" spans="4:4">
      <c r="D3476" s="378"/>
    </row>
    <row r="3477" spans="4:4">
      <c r="D3477" s="378"/>
    </row>
    <row r="3478" spans="4:4">
      <c r="D3478" s="378"/>
    </row>
    <row r="3479" spans="4:4">
      <c r="D3479" s="378"/>
    </row>
    <row r="3480" spans="4:4">
      <c r="D3480" s="378"/>
    </row>
    <row r="3481" spans="4:4">
      <c r="D3481" s="378"/>
    </row>
    <row r="3482" spans="4:4">
      <c r="D3482" s="378"/>
    </row>
    <row r="3483" spans="4:4">
      <c r="D3483" s="378"/>
    </row>
    <row r="3484" spans="4:4">
      <c r="D3484" s="378"/>
    </row>
    <row r="3485" spans="4:4">
      <c r="D3485" s="378"/>
    </row>
    <row r="3486" spans="4:4">
      <c r="D3486" s="378"/>
    </row>
    <row r="3487" spans="4:4">
      <c r="D3487" s="378"/>
    </row>
    <row r="3488" spans="4:4">
      <c r="D3488" s="378"/>
    </row>
    <row r="3489" spans="4:4">
      <c r="D3489" s="378"/>
    </row>
    <row r="3490" spans="4:4">
      <c r="D3490" s="378"/>
    </row>
    <row r="3491" spans="4:4">
      <c r="D3491" s="378"/>
    </row>
    <row r="3492" spans="4:4">
      <c r="D3492" s="378"/>
    </row>
    <row r="3493" spans="4:4">
      <c r="D3493" s="378"/>
    </row>
    <row r="3494" spans="4:4">
      <c r="D3494" s="378"/>
    </row>
    <row r="3495" spans="4:4">
      <c r="D3495" s="378"/>
    </row>
    <row r="3496" spans="4:4">
      <c r="D3496" s="378"/>
    </row>
    <row r="3497" spans="4:4">
      <c r="D3497" s="378"/>
    </row>
    <row r="3498" spans="4:4">
      <c r="D3498" s="378"/>
    </row>
    <row r="3499" spans="4:4">
      <c r="D3499" s="378"/>
    </row>
    <row r="3500" spans="4:4">
      <c r="D3500" s="378"/>
    </row>
    <row r="3501" spans="4:4">
      <c r="D3501" s="378"/>
    </row>
    <row r="3502" spans="4:4">
      <c r="D3502" s="378"/>
    </row>
    <row r="3503" spans="4:4">
      <c r="D3503" s="378"/>
    </row>
    <row r="3504" spans="4:4">
      <c r="D3504" s="378"/>
    </row>
    <row r="3505" spans="4:4">
      <c r="D3505" s="378"/>
    </row>
    <row r="3506" spans="4:4">
      <c r="D3506" s="378"/>
    </row>
    <row r="3507" spans="4:4">
      <c r="D3507" s="378"/>
    </row>
    <row r="3508" spans="4:4">
      <c r="D3508" s="378"/>
    </row>
    <row r="3509" spans="4:4">
      <c r="D3509" s="378"/>
    </row>
    <row r="3510" spans="4:4">
      <c r="D3510" s="378"/>
    </row>
    <row r="3511" spans="4:4">
      <c r="D3511" s="378"/>
    </row>
    <row r="3512" spans="4:4">
      <c r="D3512" s="378"/>
    </row>
    <row r="3513" spans="4:4">
      <c r="D3513" s="378"/>
    </row>
    <row r="3514" spans="4:4">
      <c r="D3514" s="378"/>
    </row>
    <row r="3515" spans="4:4">
      <c r="D3515" s="378"/>
    </row>
    <row r="3516" spans="4:4">
      <c r="D3516" s="378"/>
    </row>
    <row r="3517" spans="4:4">
      <c r="D3517" s="378"/>
    </row>
    <row r="3518" spans="4:4">
      <c r="D3518" s="378"/>
    </row>
    <row r="3519" spans="4:4">
      <c r="D3519" s="378"/>
    </row>
    <row r="3520" spans="4:4">
      <c r="D3520" s="378"/>
    </row>
    <row r="3521" spans="4:4">
      <c r="D3521" s="378"/>
    </row>
    <row r="3522" spans="4:4">
      <c r="D3522" s="378"/>
    </row>
    <row r="3523" spans="4:4">
      <c r="D3523" s="378"/>
    </row>
    <row r="3524" spans="4:4">
      <c r="D3524" s="378"/>
    </row>
    <row r="3525" spans="4:4">
      <c r="D3525" s="378"/>
    </row>
    <row r="3526" spans="4:4">
      <c r="D3526" s="378"/>
    </row>
    <row r="3527" spans="4:4">
      <c r="D3527" s="378"/>
    </row>
    <row r="3528" spans="4:4">
      <c r="D3528" s="378"/>
    </row>
    <row r="3529" spans="4:4">
      <c r="D3529" s="378"/>
    </row>
    <row r="3530" spans="4:4">
      <c r="D3530" s="378"/>
    </row>
    <row r="3531" spans="4:4">
      <c r="D3531" s="378"/>
    </row>
    <row r="3532" spans="4:4">
      <c r="D3532" s="378"/>
    </row>
    <row r="3533" spans="4:4">
      <c r="D3533" s="378"/>
    </row>
    <row r="3534" spans="4:4">
      <c r="D3534" s="378"/>
    </row>
    <row r="3535" spans="4:4">
      <c r="D3535" s="378"/>
    </row>
    <row r="3536" spans="4:4">
      <c r="D3536" s="378"/>
    </row>
    <row r="3537" spans="4:4">
      <c r="D3537" s="378"/>
    </row>
    <row r="3538" spans="4:4">
      <c r="D3538" s="378"/>
    </row>
    <row r="3539" spans="4:4">
      <c r="D3539" s="378"/>
    </row>
    <row r="3540" spans="4:4">
      <c r="D3540" s="378"/>
    </row>
    <row r="3541" spans="4:4">
      <c r="D3541" s="378"/>
    </row>
    <row r="3542" spans="4:4">
      <c r="D3542" s="378"/>
    </row>
    <row r="3543" spans="4:4">
      <c r="D3543" s="378"/>
    </row>
    <row r="3544" spans="4:4">
      <c r="D3544" s="378"/>
    </row>
    <row r="3545" spans="4:4">
      <c r="D3545" s="378"/>
    </row>
    <row r="3546" spans="4:4">
      <c r="D3546" s="378"/>
    </row>
    <row r="3547" spans="4:4">
      <c r="D3547" s="378"/>
    </row>
    <row r="3548" spans="4:4">
      <c r="D3548" s="378"/>
    </row>
    <row r="3549" spans="4:4">
      <c r="D3549" s="378"/>
    </row>
    <row r="3550" spans="4:4">
      <c r="D3550" s="378"/>
    </row>
    <row r="3551" spans="4:4">
      <c r="D3551" s="378"/>
    </row>
    <row r="3552" spans="4:4">
      <c r="D3552" s="378"/>
    </row>
    <row r="3553" spans="4:4">
      <c r="D3553" s="378"/>
    </row>
    <row r="3554" spans="4:4">
      <c r="D3554" s="378"/>
    </row>
    <row r="3555" spans="4:4">
      <c r="D3555" s="378"/>
    </row>
    <row r="3556" spans="4:4">
      <c r="D3556" s="378"/>
    </row>
    <row r="3557" spans="4:4">
      <c r="D3557" s="378"/>
    </row>
    <row r="3558" spans="4:4">
      <c r="D3558" s="378"/>
    </row>
    <row r="3559" spans="4:4">
      <c r="D3559" s="378"/>
    </row>
    <row r="3560" spans="4:4">
      <c r="D3560" s="378"/>
    </row>
    <row r="3561" spans="4:4">
      <c r="D3561" s="378"/>
    </row>
    <row r="3562" spans="4:4">
      <c r="D3562" s="378"/>
    </row>
    <row r="3563" spans="4:4">
      <c r="D3563" s="378"/>
    </row>
    <row r="3564" spans="4:4">
      <c r="D3564" s="378"/>
    </row>
    <row r="3565" spans="4:4">
      <c r="D3565" s="378"/>
    </row>
    <row r="3566" spans="4:4">
      <c r="D3566" s="378"/>
    </row>
    <row r="3567" spans="4:4">
      <c r="D3567" s="378"/>
    </row>
    <row r="3568" spans="4:4">
      <c r="D3568" s="378"/>
    </row>
    <row r="3569" spans="4:4">
      <c r="D3569" s="378"/>
    </row>
    <row r="3570" spans="4:4">
      <c r="D3570" s="378"/>
    </row>
    <row r="3571" spans="4:4">
      <c r="D3571" s="378"/>
    </row>
    <row r="3572" spans="4:4">
      <c r="D3572" s="378"/>
    </row>
    <row r="3573" spans="4:4">
      <c r="D3573" s="378"/>
    </row>
    <row r="3574" spans="4:4">
      <c r="D3574" s="378"/>
    </row>
    <row r="3575" spans="4:4">
      <c r="D3575" s="378"/>
    </row>
    <row r="3576" spans="4:4">
      <c r="D3576" s="378"/>
    </row>
    <row r="3577" spans="4:4">
      <c r="D3577" s="378"/>
    </row>
    <row r="3578" spans="4:4">
      <c r="D3578" s="378"/>
    </row>
    <row r="3579" spans="4:4">
      <c r="D3579" s="378"/>
    </row>
    <row r="3580" spans="4:4">
      <c r="D3580" s="378"/>
    </row>
    <row r="3581" spans="4:4">
      <c r="D3581" s="378"/>
    </row>
    <row r="3582" spans="4:4">
      <c r="D3582" s="378"/>
    </row>
    <row r="3583" spans="4:4">
      <c r="D3583" s="378"/>
    </row>
    <row r="3584" spans="4:4">
      <c r="D3584" s="378"/>
    </row>
    <row r="3585" spans="4:4">
      <c r="D3585" s="378"/>
    </row>
    <row r="3586" spans="4:4">
      <c r="D3586" s="378"/>
    </row>
    <row r="3587" spans="4:4">
      <c r="D3587" s="378"/>
    </row>
    <row r="3588" spans="4:4">
      <c r="D3588" s="378"/>
    </row>
    <row r="3589" spans="4:4">
      <c r="D3589" s="378"/>
    </row>
    <row r="3590" spans="4:4">
      <c r="D3590" s="378"/>
    </row>
    <row r="3591" spans="4:4">
      <c r="D3591" s="378"/>
    </row>
    <row r="3592" spans="4:4">
      <c r="D3592" s="378"/>
    </row>
    <row r="3593" spans="4:4">
      <c r="D3593" s="378"/>
    </row>
    <row r="3594" spans="4:4">
      <c r="D3594" s="378"/>
    </row>
    <row r="3595" spans="4:4">
      <c r="D3595" s="378"/>
    </row>
    <row r="3596" spans="4:4">
      <c r="D3596" s="378"/>
    </row>
    <row r="3597" spans="4:4">
      <c r="D3597" s="378"/>
    </row>
    <row r="3598" spans="4:4">
      <c r="D3598" s="378"/>
    </row>
    <row r="3599" spans="4:4">
      <c r="D3599" s="378"/>
    </row>
    <row r="3600" spans="4:4">
      <c r="D3600" s="378"/>
    </row>
    <row r="3601" spans="4:4">
      <c r="D3601" s="378"/>
    </row>
    <row r="3602" spans="4:4">
      <c r="D3602" s="378"/>
    </row>
    <row r="3603" spans="4:4">
      <c r="D3603" s="378"/>
    </row>
    <row r="3604" spans="4:4">
      <c r="D3604" s="378"/>
    </row>
    <row r="3605" spans="4:4">
      <c r="D3605" s="378"/>
    </row>
    <row r="3606" spans="4:4">
      <c r="D3606" s="378"/>
    </row>
    <row r="3607" spans="4:4">
      <c r="D3607" s="378"/>
    </row>
    <row r="3608" spans="4:4">
      <c r="D3608" s="378"/>
    </row>
    <row r="3609" spans="4:4">
      <c r="D3609" s="378"/>
    </row>
    <row r="3610" spans="4:4">
      <c r="D3610" s="378"/>
    </row>
    <row r="3611" spans="4:4">
      <c r="D3611" s="378"/>
    </row>
    <row r="3612" spans="4:4">
      <c r="D3612" s="378"/>
    </row>
    <row r="3613" spans="4:4">
      <c r="D3613" s="378"/>
    </row>
    <row r="3614" spans="4:4">
      <c r="D3614" s="378"/>
    </row>
    <row r="3615" spans="4:4">
      <c r="D3615" s="378"/>
    </row>
    <row r="3616" spans="4:4">
      <c r="D3616" s="378"/>
    </row>
    <row r="3617" spans="4:4">
      <c r="D3617" s="378"/>
    </row>
    <row r="3618" spans="4:4">
      <c r="D3618" s="378"/>
    </row>
    <row r="3619" spans="4:4">
      <c r="D3619" s="378"/>
    </row>
    <row r="3620" spans="4:4">
      <c r="D3620" s="378"/>
    </row>
    <row r="3621" spans="4:4">
      <c r="D3621" s="378"/>
    </row>
    <row r="3622" spans="4:4">
      <c r="D3622" s="378"/>
    </row>
    <row r="3623" spans="4:4">
      <c r="D3623" s="378"/>
    </row>
    <row r="3624" spans="4:4">
      <c r="D3624" s="378"/>
    </row>
    <row r="3625" spans="4:4">
      <c r="D3625" s="378"/>
    </row>
    <row r="3626" spans="4:4">
      <c r="D3626" s="378"/>
    </row>
    <row r="3627" spans="4:4">
      <c r="D3627" s="378"/>
    </row>
    <row r="3628" spans="4:4">
      <c r="D3628" s="378"/>
    </row>
    <row r="3629" spans="4:4">
      <c r="D3629" s="378"/>
    </row>
    <row r="3630" spans="4:4">
      <c r="D3630" s="378"/>
    </row>
    <row r="3631" spans="4:4">
      <c r="D3631" s="378"/>
    </row>
    <row r="3632" spans="4:4">
      <c r="D3632" s="378"/>
    </row>
    <row r="3633" spans="4:4">
      <c r="D3633" s="378"/>
    </row>
    <row r="3634" spans="4:4">
      <c r="D3634" s="378"/>
    </row>
    <row r="3635" spans="4:4">
      <c r="D3635" s="378"/>
    </row>
    <row r="3636" spans="4:4">
      <c r="D3636" s="378"/>
    </row>
    <row r="3637" spans="4:4">
      <c r="D3637" s="378"/>
    </row>
    <row r="3638" spans="4:4">
      <c r="D3638" s="378"/>
    </row>
    <row r="3639" spans="4:4">
      <c r="D3639" s="378"/>
    </row>
    <row r="3640" spans="4:4">
      <c r="D3640" s="378"/>
    </row>
    <row r="3641" spans="4:4">
      <c r="D3641" s="378"/>
    </row>
    <row r="3642" spans="4:4">
      <c r="D3642" s="378"/>
    </row>
    <row r="3643" spans="4:4">
      <c r="D3643" s="378"/>
    </row>
    <row r="3644" spans="4:4">
      <c r="D3644" s="378"/>
    </row>
    <row r="3645" spans="4:4">
      <c r="D3645" s="378"/>
    </row>
    <row r="3646" spans="4:4">
      <c r="D3646" s="378"/>
    </row>
    <row r="3647" spans="4:4">
      <c r="D3647" s="378"/>
    </row>
    <row r="3648" spans="4:4">
      <c r="D3648" s="378"/>
    </row>
    <row r="3649" spans="4:4">
      <c r="D3649" s="378"/>
    </row>
    <row r="3650" spans="4:4">
      <c r="D3650" s="378"/>
    </row>
    <row r="3651" spans="4:4">
      <c r="D3651" s="378"/>
    </row>
    <row r="3652" spans="4:4">
      <c r="D3652" s="378"/>
    </row>
    <row r="3653" spans="4:4">
      <c r="D3653" s="378"/>
    </row>
    <row r="3654" spans="4:4">
      <c r="D3654" s="378"/>
    </row>
    <row r="3655" spans="4:4">
      <c r="D3655" s="378"/>
    </row>
    <row r="3656" spans="4:4">
      <c r="D3656" s="378"/>
    </row>
    <row r="3657" spans="4:4">
      <c r="D3657" s="378"/>
    </row>
    <row r="3658" spans="4:4">
      <c r="D3658" s="378"/>
    </row>
    <row r="3659" spans="4:4">
      <c r="D3659" s="378"/>
    </row>
    <row r="3660" spans="4:4">
      <c r="D3660" s="378"/>
    </row>
    <row r="3661" spans="4:4">
      <c r="D3661" s="378"/>
    </row>
    <row r="3662" spans="4:4">
      <c r="D3662" s="378"/>
    </row>
    <row r="3663" spans="4:4">
      <c r="D3663" s="378"/>
    </row>
    <row r="3664" spans="4:4">
      <c r="D3664" s="378"/>
    </row>
    <row r="3665" spans="4:4">
      <c r="D3665" s="378"/>
    </row>
    <row r="3666" spans="4:4">
      <c r="D3666" s="378"/>
    </row>
    <row r="3667" spans="4:4">
      <c r="D3667" s="378"/>
    </row>
    <row r="3668" spans="4:4">
      <c r="D3668" s="378"/>
    </row>
    <row r="3669" spans="4:4">
      <c r="D3669" s="378"/>
    </row>
    <row r="3670" spans="4:4">
      <c r="D3670" s="378"/>
    </row>
    <row r="3671" spans="4:4">
      <c r="D3671" s="378"/>
    </row>
    <row r="3672" spans="4:4">
      <c r="D3672" s="378"/>
    </row>
    <row r="3673" spans="4:4">
      <c r="D3673" s="378"/>
    </row>
    <row r="3674" spans="4:4">
      <c r="D3674" s="378"/>
    </row>
    <row r="3675" spans="4:4">
      <c r="D3675" s="378"/>
    </row>
    <row r="3676" spans="4:4">
      <c r="D3676" s="378"/>
    </row>
    <row r="3677" spans="4:4">
      <c r="D3677" s="378"/>
    </row>
    <row r="3678" spans="4:4">
      <c r="D3678" s="378"/>
    </row>
    <row r="3679" spans="4:4">
      <c r="D3679" s="378"/>
    </row>
    <row r="3680" spans="4:4">
      <c r="D3680" s="378"/>
    </row>
    <row r="3681" spans="4:4">
      <c r="D3681" s="378"/>
    </row>
    <row r="3682" spans="4:4">
      <c r="D3682" s="378"/>
    </row>
    <row r="3683" spans="4:4">
      <c r="D3683" s="378"/>
    </row>
    <row r="3684" spans="4:4">
      <c r="D3684" s="378"/>
    </row>
    <row r="3685" spans="4:4">
      <c r="D3685" s="378"/>
    </row>
    <row r="3686" spans="4:4">
      <c r="D3686" s="378"/>
    </row>
    <row r="3687" spans="4:4">
      <c r="D3687" s="378"/>
    </row>
    <row r="3688" spans="4:4">
      <c r="D3688" s="378"/>
    </row>
    <row r="3689" spans="4:4">
      <c r="D3689" s="378"/>
    </row>
    <row r="3690" spans="4:4">
      <c r="D3690" s="378"/>
    </row>
    <row r="3691" spans="4:4">
      <c r="D3691" s="378"/>
    </row>
    <row r="3692" spans="4:4">
      <c r="D3692" s="378"/>
    </row>
    <row r="3693" spans="4:4">
      <c r="D3693" s="378"/>
    </row>
    <row r="3694" spans="4:4">
      <c r="D3694" s="378"/>
    </row>
    <row r="3695" spans="4:4">
      <c r="D3695" s="378"/>
    </row>
    <row r="3696" spans="4:4">
      <c r="D3696" s="378"/>
    </row>
    <row r="3697" spans="4:4">
      <c r="D3697" s="378"/>
    </row>
    <row r="3698" spans="4:4">
      <c r="D3698" s="378"/>
    </row>
    <row r="3699" spans="4:4">
      <c r="D3699" s="378"/>
    </row>
    <row r="3700" spans="4:4">
      <c r="D3700" s="378"/>
    </row>
    <row r="3701" spans="4:4">
      <c r="D3701" s="378"/>
    </row>
    <row r="3702" spans="4:4">
      <c r="D3702" s="378"/>
    </row>
    <row r="3703" spans="4:4">
      <c r="D3703" s="378"/>
    </row>
    <row r="3704" spans="4:4">
      <c r="D3704" s="378"/>
    </row>
    <row r="3705" spans="4:4">
      <c r="D3705" s="378"/>
    </row>
    <row r="3706" spans="4:4">
      <c r="D3706" s="378"/>
    </row>
    <row r="3707" spans="4:4">
      <c r="D3707" s="378"/>
    </row>
    <row r="3708" spans="4:4">
      <c r="D3708" s="378"/>
    </row>
    <row r="3709" spans="4:4">
      <c r="D3709" s="378"/>
    </row>
    <row r="3710" spans="4:4">
      <c r="D3710" s="378"/>
    </row>
    <row r="3711" spans="4:4">
      <c r="D3711" s="378"/>
    </row>
    <row r="3712" spans="4:4">
      <c r="D3712" s="378"/>
    </row>
    <row r="3713" spans="4:4">
      <c r="D3713" s="378"/>
    </row>
    <row r="3714" spans="4:4">
      <c r="D3714" s="378"/>
    </row>
    <row r="3715" spans="4:4">
      <c r="D3715" s="378"/>
    </row>
    <row r="3716" spans="4:4">
      <c r="D3716" s="378"/>
    </row>
    <row r="3717" spans="4:4">
      <c r="D3717" s="378"/>
    </row>
    <row r="3718" spans="4:4">
      <c r="D3718" s="378"/>
    </row>
    <row r="3719" spans="4:4">
      <c r="D3719" s="378"/>
    </row>
    <row r="3720" spans="4:4">
      <c r="D3720" s="378"/>
    </row>
    <row r="3721" spans="4:4">
      <c r="D3721" s="378"/>
    </row>
    <row r="3722" spans="4:4">
      <c r="D3722" s="378"/>
    </row>
    <row r="3723" spans="4:4">
      <c r="D3723" s="378"/>
    </row>
    <row r="3724" spans="4:4">
      <c r="D3724" s="378"/>
    </row>
    <row r="3725" spans="4:4">
      <c r="D3725" s="378"/>
    </row>
    <row r="3726" spans="4:4">
      <c r="D3726" s="378"/>
    </row>
    <row r="3727" spans="4:4">
      <c r="D3727" s="378"/>
    </row>
    <row r="3728" spans="4:4">
      <c r="D3728" s="378"/>
    </row>
    <row r="3729" spans="4:4">
      <c r="D3729" s="378"/>
    </row>
    <row r="3730" spans="4:4">
      <c r="D3730" s="378"/>
    </row>
    <row r="3731" spans="4:4">
      <c r="D3731" s="378"/>
    </row>
    <row r="3732" spans="4:4">
      <c r="D3732" s="378"/>
    </row>
    <row r="3733" spans="4:4">
      <c r="D3733" s="378"/>
    </row>
    <row r="3734" spans="4:4">
      <c r="D3734" s="378"/>
    </row>
    <row r="3735" spans="4:4">
      <c r="D3735" s="378"/>
    </row>
    <row r="3736" spans="4:4">
      <c r="D3736" s="378"/>
    </row>
    <row r="3737" spans="4:4">
      <c r="D3737" s="378"/>
    </row>
    <row r="3738" spans="4:4">
      <c r="D3738" s="378"/>
    </row>
    <row r="3739" spans="4:4">
      <c r="D3739" s="378"/>
    </row>
    <row r="3740" spans="4:4">
      <c r="D3740" s="378"/>
    </row>
    <row r="3741" spans="4:4">
      <c r="D3741" s="378"/>
    </row>
    <row r="3742" spans="4:4">
      <c r="D3742" s="378"/>
    </row>
    <row r="3743" spans="4:4">
      <c r="D3743" s="378"/>
    </row>
    <row r="3744" spans="4:4">
      <c r="D3744" s="378"/>
    </row>
    <row r="3745" spans="4:4">
      <c r="D3745" s="378"/>
    </row>
    <row r="3746" spans="4:4">
      <c r="D3746" s="378"/>
    </row>
    <row r="3747" spans="4:4">
      <c r="D3747" s="378"/>
    </row>
    <row r="3748" spans="4:4">
      <c r="D3748" s="378"/>
    </row>
    <row r="3749" spans="4:4">
      <c r="D3749" s="378"/>
    </row>
    <row r="3750" spans="4:4">
      <c r="D3750" s="378"/>
    </row>
    <row r="3751" spans="4:4">
      <c r="D3751" s="378"/>
    </row>
    <row r="3752" spans="4:4">
      <c r="D3752" s="378"/>
    </row>
    <row r="3753" spans="4:4">
      <c r="D3753" s="378"/>
    </row>
    <row r="3754" spans="4:4">
      <c r="D3754" s="378"/>
    </row>
    <row r="3755" spans="4:4">
      <c r="D3755" s="378"/>
    </row>
    <row r="3756" spans="4:4">
      <c r="D3756" s="378"/>
    </row>
    <row r="3757" spans="4:4">
      <c r="D3757" s="378"/>
    </row>
    <row r="3758" spans="4:4">
      <c r="D3758" s="378"/>
    </row>
    <row r="3759" spans="4:4">
      <c r="D3759" s="378"/>
    </row>
    <row r="3760" spans="4:4">
      <c r="D3760" s="378"/>
    </row>
    <row r="3761" spans="4:4">
      <c r="D3761" s="378"/>
    </row>
    <row r="3762" spans="4:4">
      <c r="D3762" s="378"/>
    </row>
    <row r="3763" spans="4:4">
      <c r="D3763" s="378"/>
    </row>
    <row r="3764" spans="4:4">
      <c r="D3764" s="378"/>
    </row>
    <row r="3765" spans="4:4">
      <c r="D3765" s="378"/>
    </row>
    <row r="3766" spans="4:4">
      <c r="D3766" s="378"/>
    </row>
    <row r="3767" spans="4:4">
      <c r="D3767" s="378"/>
    </row>
    <row r="3768" spans="4:4">
      <c r="D3768" s="378"/>
    </row>
    <row r="3769" spans="4:4">
      <c r="D3769" s="378"/>
    </row>
    <row r="3770" spans="4:4">
      <c r="D3770" s="378"/>
    </row>
    <row r="3771" spans="4:4">
      <c r="D3771" s="378"/>
    </row>
    <row r="3772" spans="4:4">
      <c r="D3772" s="378"/>
    </row>
    <row r="3773" spans="4:4">
      <c r="D3773" s="378"/>
    </row>
    <row r="3774" spans="4:4">
      <c r="D3774" s="378"/>
    </row>
    <row r="3775" spans="4:4">
      <c r="D3775" s="378"/>
    </row>
    <row r="3776" spans="4:4">
      <c r="D3776" s="378"/>
    </row>
    <row r="3777" spans="4:4">
      <c r="D3777" s="378"/>
    </row>
    <row r="3778" spans="4:4">
      <c r="D3778" s="378"/>
    </row>
    <row r="3779" spans="4:4">
      <c r="D3779" s="378"/>
    </row>
    <row r="3780" spans="4:4">
      <c r="D3780" s="378"/>
    </row>
    <row r="3781" spans="4:4">
      <c r="D3781" s="378"/>
    </row>
    <row r="3782" spans="4:4">
      <c r="D3782" s="378"/>
    </row>
    <row r="3783" spans="4:4">
      <c r="D3783" s="378"/>
    </row>
    <row r="3784" spans="4:4">
      <c r="D3784" s="378"/>
    </row>
    <row r="3785" spans="4:4">
      <c r="D3785" s="378"/>
    </row>
    <row r="3786" spans="4:4">
      <c r="D3786" s="378"/>
    </row>
    <row r="3787" spans="4:4">
      <c r="D3787" s="378"/>
    </row>
    <row r="3788" spans="4:4">
      <c r="D3788" s="378"/>
    </row>
    <row r="3789" spans="4:4">
      <c r="D3789" s="378"/>
    </row>
    <row r="3790" spans="4:4">
      <c r="D3790" s="378"/>
    </row>
    <row r="3791" spans="4:4">
      <c r="D3791" s="378"/>
    </row>
    <row r="3792" spans="4:4">
      <c r="D3792" s="378"/>
    </row>
    <row r="3793" spans="4:4">
      <c r="D3793" s="378"/>
    </row>
    <row r="3794" spans="4:4">
      <c r="D3794" s="378"/>
    </row>
    <row r="3795" spans="4:4">
      <c r="D3795" s="378"/>
    </row>
    <row r="3796" spans="4:4">
      <c r="D3796" s="378"/>
    </row>
    <row r="3797" spans="4:4">
      <c r="D3797" s="378"/>
    </row>
    <row r="3798" spans="4:4">
      <c r="D3798" s="378"/>
    </row>
    <row r="3799" spans="4:4">
      <c r="D3799" s="378"/>
    </row>
    <row r="3800" spans="4:4">
      <c r="D3800" s="378"/>
    </row>
    <row r="3801" spans="4:4">
      <c r="D3801" s="378"/>
    </row>
    <row r="3802" spans="4:4">
      <c r="D3802" s="378"/>
    </row>
    <row r="3803" spans="4:4">
      <c r="D3803" s="378"/>
    </row>
    <row r="3804" spans="4:4">
      <c r="D3804" s="378"/>
    </row>
    <row r="3805" spans="4:4">
      <c r="D3805" s="378"/>
    </row>
    <row r="3806" spans="4:4">
      <c r="D3806" s="378"/>
    </row>
    <row r="3807" spans="4:4">
      <c r="D3807" s="378"/>
    </row>
    <row r="3808" spans="4:4">
      <c r="D3808" s="378"/>
    </row>
    <row r="3809" spans="4:4">
      <c r="D3809" s="378"/>
    </row>
    <row r="3810" spans="4:4">
      <c r="D3810" s="378"/>
    </row>
    <row r="3811" spans="4:4">
      <c r="D3811" s="378"/>
    </row>
    <row r="3812" spans="4:4">
      <c r="D3812" s="378"/>
    </row>
    <row r="3813" spans="4:4">
      <c r="D3813" s="378"/>
    </row>
    <row r="3814" spans="4:4">
      <c r="D3814" s="378"/>
    </row>
    <row r="3815" spans="4:4">
      <c r="D3815" s="378"/>
    </row>
    <row r="3816" spans="4:4">
      <c r="D3816" s="378"/>
    </row>
    <row r="3817" spans="4:4">
      <c r="D3817" s="378"/>
    </row>
    <row r="3818" spans="4:4">
      <c r="D3818" s="378"/>
    </row>
    <row r="3819" spans="4:4">
      <c r="D3819" s="378"/>
    </row>
    <row r="3820" spans="4:4">
      <c r="D3820" s="378"/>
    </row>
    <row r="3821" spans="4:4">
      <c r="D3821" s="378"/>
    </row>
    <row r="3822" spans="4:4">
      <c r="D3822" s="378"/>
    </row>
    <row r="3823" spans="4:4">
      <c r="D3823" s="378"/>
    </row>
    <row r="3824" spans="4:4">
      <c r="D3824" s="378"/>
    </row>
    <row r="3825" spans="4:4">
      <c r="D3825" s="378"/>
    </row>
    <row r="3826" spans="4:4">
      <c r="D3826" s="378"/>
    </row>
    <row r="3827" spans="4:4">
      <c r="D3827" s="378"/>
    </row>
    <row r="3828" spans="4:4">
      <c r="D3828" s="378"/>
    </row>
    <row r="3829" spans="4:4">
      <c r="D3829" s="378"/>
    </row>
    <row r="3830" spans="4:4">
      <c r="D3830" s="378"/>
    </row>
    <row r="3831" spans="4:4">
      <c r="D3831" s="378"/>
    </row>
    <row r="3832" spans="4:4">
      <c r="D3832" s="378"/>
    </row>
    <row r="3833" spans="4:4">
      <c r="D3833" s="378"/>
    </row>
    <row r="3834" spans="4:4">
      <c r="D3834" s="378"/>
    </row>
    <row r="3835" spans="4:4">
      <c r="D3835" s="378"/>
    </row>
    <row r="3836" spans="4:4">
      <c r="D3836" s="378"/>
    </row>
    <row r="3837" spans="4:4">
      <c r="D3837" s="378"/>
    </row>
    <row r="3838" spans="4:4">
      <c r="D3838" s="378"/>
    </row>
    <row r="3839" spans="4:4">
      <c r="D3839" s="378"/>
    </row>
    <row r="3840" spans="4:4">
      <c r="D3840" s="378"/>
    </row>
    <row r="3841" spans="4:4">
      <c r="D3841" s="378"/>
    </row>
    <row r="3842" spans="4:4">
      <c r="D3842" s="378"/>
    </row>
    <row r="3843" spans="4:4">
      <c r="D3843" s="378"/>
    </row>
    <row r="3844" spans="4:4">
      <c r="D3844" s="378"/>
    </row>
    <row r="3845" spans="4:4">
      <c r="D3845" s="378"/>
    </row>
    <row r="3846" spans="4:4">
      <c r="D3846" s="378"/>
    </row>
    <row r="3847" spans="4:4">
      <c r="D3847" s="378"/>
    </row>
    <row r="3848" spans="4:4">
      <c r="D3848" s="378"/>
    </row>
    <row r="3849" spans="4:4">
      <c r="D3849" s="378"/>
    </row>
    <row r="3850" spans="4:4">
      <c r="D3850" s="378"/>
    </row>
    <row r="3851" spans="4:4">
      <c r="D3851" s="378"/>
    </row>
    <row r="3852" spans="4:4">
      <c r="D3852" s="378"/>
    </row>
    <row r="3853" spans="4:4">
      <c r="D3853" s="378"/>
    </row>
    <row r="3854" spans="4:4">
      <c r="D3854" s="378"/>
    </row>
    <row r="3855" spans="4:4">
      <c r="D3855" s="378"/>
    </row>
    <row r="3856" spans="4:4">
      <c r="D3856" s="378"/>
    </row>
    <row r="3857" spans="4:4">
      <c r="D3857" s="378"/>
    </row>
    <row r="3858" spans="4:4">
      <c r="D3858" s="378"/>
    </row>
    <row r="3859" spans="4:4">
      <c r="D3859" s="378"/>
    </row>
    <row r="3860" spans="4:4">
      <c r="D3860" s="378"/>
    </row>
    <row r="3861" spans="4:4">
      <c r="D3861" s="378"/>
    </row>
    <row r="3862" spans="4:4">
      <c r="D3862" s="378"/>
    </row>
    <row r="3863" spans="4:4">
      <c r="D3863" s="378"/>
    </row>
    <row r="3864" spans="4:4">
      <c r="D3864" s="378"/>
    </row>
    <row r="3865" spans="4:4">
      <c r="D3865" s="378"/>
    </row>
    <row r="3866" spans="4:4">
      <c r="D3866" s="378"/>
    </row>
    <row r="3867" spans="4:4">
      <c r="D3867" s="378"/>
    </row>
    <row r="3868" spans="4:4">
      <c r="D3868" s="378"/>
    </row>
    <row r="3869" spans="4:4">
      <c r="D3869" s="378"/>
    </row>
    <row r="3870" spans="4:4">
      <c r="D3870" s="378"/>
    </row>
    <row r="3871" spans="4:4">
      <c r="D3871" s="378"/>
    </row>
    <row r="3872" spans="4:4">
      <c r="D3872" s="378"/>
    </row>
    <row r="3873" spans="4:4">
      <c r="D3873" s="378"/>
    </row>
    <row r="3874" spans="4:4">
      <c r="D3874" s="378"/>
    </row>
    <row r="3875" spans="4:4">
      <c r="D3875" s="378"/>
    </row>
    <row r="3876" spans="4:4">
      <c r="D3876" s="378"/>
    </row>
    <row r="3877" spans="4:4">
      <c r="D3877" s="378"/>
    </row>
    <row r="3878" spans="4:4">
      <c r="D3878" s="378"/>
    </row>
    <row r="3879" spans="4:4">
      <c r="D3879" s="378"/>
    </row>
    <row r="3880" spans="4:4">
      <c r="D3880" s="378"/>
    </row>
    <row r="3881" spans="4:4">
      <c r="D3881" s="378"/>
    </row>
    <row r="3882" spans="4:4">
      <c r="D3882" s="378"/>
    </row>
    <row r="3883" spans="4:4">
      <c r="D3883" s="378"/>
    </row>
    <row r="3884" spans="4:4">
      <c r="D3884" s="378"/>
    </row>
    <row r="3885" spans="4:4">
      <c r="D3885" s="378"/>
    </row>
    <row r="3886" spans="4:4">
      <c r="D3886" s="378"/>
    </row>
    <row r="3887" spans="4:4">
      <c r="D3887" s="378"/>
    </row>
    <row r="3888" spans="4:4">
      <c r="D3888" s="378"/>
    </row>
    <row r="3889" spans="4:4">
      <c r="D3889" s="378"/>
    </row>
    <row r="3890" spans="4:4">
      <c r="D3890" s="378"/>
    </row>
    <row r="3891" spans="4:4">
      <c r="D3891" s="378"/>
    </row>
    <row r="3892" spans="4:4">
      <c r="D3892" s="378"/>
    </row>
    <row r="3893" spans="4:4">
      <c r="D3893" s="378"/>
    </row>
    <row r="3894" spans="4:4">
      <c r="D3894" s="378"/>
    </row>
    <row r="3895" spans="4:4">
      <c r="D3895" s="378"/>
    </row>
    <row r="3896" spans="4:4">
      <c r="D3896" s="378"/>
    </row>
    <row r="3897" spans="4:4">
      <c r="D3897" s="378"/>
    </row>
    <row r="3898" spans="4:4">
      <c r="D3898" s="378"/>
    </row>
    <row r="3899" spans="4:4">
      <c r="D3899" s="378"/>
    </row>
    <row r="3900" spans="4:4">
      <c r="D3900" s="378"/>
    </row>
    <row r="3901" spans="4:4">
      <c r="D3901" s="378"/>
    </row>
    <row r="3902" spans="4:4">
      <c r="D3902" s="378"/>
    </row>
    <row r="3903" spans="4:4">
      <c r="D3903" s="378"/>
    </row>
    <row r="3904" spans="4:4">
      <c r="D3904" s="378"/>
    </row>
    <row r="3905" spans="4:4">
      <c r="D3905" s="378"/>
    </row>
    <row r="3906" spans="4:4">
      <c r="D3906" s="378"/>
    </row>
    <row r="3907" spans="4:4">
      <c r="D3907" s="378"/>
    </row>
    <row r="3908" spans="4:4">
      <c r="D3908" s="378"/>
    </row>
    <row r="3909" spans="4:4">
      <c r="D3909" s="378"/>
    </row>
    <row r="3910" spans="4:4">
      <c r="D3910" s="378"/>
    </row>
    <row r="3911" spans="4:4">
      <c r="D3911" s="378"/>
    </row>
    <row r="3912" spans="4:4">
      <c r="D3912" s="378"/>
    </row>
    <row r="3913" spans="4:4">
      <c r="D3913" s="378"/>
    </row>
    <row r="3914" spans="4:4">
      <c r="D3914" s="378"/>
    </row>
    <row r="3915" spans="4:4">
      <c r="D3915" s="378"/>
    </row>
    <row r="3916" spans="4:4">
      <c r="D3916" s="378"/>
    </row>
    <row r="3917" spans="4:4">
      <c r="D3917" s="378"/>
    </row>
    <row r="3918" spans="4:4">
      <c r="D3918" s="378"/>
    </row>
    <row r="3919" spans="4:4">
      <c r="D3919" s="378"/>
    </row>
    <row r="3920" spans="4:4">
      <c r="D3920" s="378"/>
    </row>
    <row r="3921" spans="4:4">
      <c r="D3921" s="378"/>
    </row>
    <row r="3922" spans="4:4">
      <c r="D3922" s="378"/>
    </row>
    <row r="3923" spans="4:4">
      <c r="D3923" s="378"/>
    </row>
    <row r="3924" spans="4:4">
      <c r="D3924" s="378"/>
    </row>
    <row r="3925" spans="4:4">
      <c r="D3925" s="378"/>
    </row>
    <row r="3926" spans="4:4">
      <c r="D3926" s="378"/>
    </row>
    <row r="3927" spans="4:4">
      <c r="D3927" s="378"/>
    </row>
    <row r="3928" spans="4:4">
      <c r="D3928" s="378"/>
    </row>
    <row r="3929" spans="4:4">
      <c r="D3929" s="378"/>
    </row>
    <row r="3930" spans="4:4">
      <c r="D3930" s="378"/>
    </row>
    <row r="3931" spans="4:4">
      <c r="D3931" s="378"/>
    </row>
    <row r="3932" spans="4:4">
      <c r="D3932" s="378"/>
    </row>
    <row r="3933" spans="4:4">
      <c r="D3933" s="378"/>
    </row>
    <row r="3934" spans="4:4">
      <c r="D3934" s="378"/>
    </row>
    <row r="3935" spans="4:4">
      <c r="D3935" s="378"/>
    </row>
    <row r="3936" spans="4:4">
      <c r="D3936" s="378"/>
    </row>
    <row r="3937" spans="4:4">
      <c r="D3937" s="378"/>
    </row>
    <row r="3938" spans="4:4">
      <c r="D3938" s="378"/>
    </row>
    <row r="3939" spans="4:4">
      <c r="D3939" s="378"/>
    </row>
    <row r="3940" spans="4:4">
      <c r="D3940" s="378"/>
    </row>
    <row r="3941" spans="4:4">
      <c r="D3941" s="378"/>
    </row>
    <row r="3942" spans="4:4">
      <c r="D3942" s="378"/>
    </row>
    <row r="3943" spans="4:4">
      <c r="D3943" s="378"/>
    </row>
    <row r="3944" spans="4:4">
      <c r="D3944" s="378"/>
    </row>
    <row r="3945" spans="4:4">
      <c r="D3945" s="378"/>
    </row>
    <row r="3946" spans="4:4">
      <c r="D3946" s="378"/>
    </row>
    <row r="3947" spans="4:4">
      <c r="D3947" s="378"/>
    </row>
    <row r="3948" spans="4:4">
      <c r="D3948" s="378"/>
    </row>
    <row r="3949" spans="4:4">
      <c r="D3949" s="378"/>
    </row>
    <row r="3950" spans="4:4">
      <c r="D3950" s="378"/>
    </row>
    <row r="3951" spans="4:4">
      <c r="D3951" s="378"/>
    </row>
    <row r="3952" spans="4:4">
      <c r="D3952" s="378"/>
    </row>
    <row r="3953" spans="4:4">
      <c r="D3953" s="378"/>
    </row>
    <row r="3954" spans="4:4">
      <c r="D3954" s="378"/>
    </row>
    <row r="3955" spans="4:4">
      <c r="D3955" s="378"/>
    </row>
    <row r="3956" spans="4:4">
      <c r="D3956" s="378"/>
    </row>
    <row r="3957" spans="4:4">
      <c r="D3957" s="378"/>
    </row>
    <row r="3958" spans="4:4">
      <c r="D3958" s="378"/>
    </row>
    <row r="3959" spans="4:4">
      <c r="D3959" s="378"/>
    </row>
    <row r="3960" spans="4:4">
      <c r="D3960" s="378"/>
    </row>
    <row r="3961" spans="4:4">
      <c r="D3961" s="378"/>
    </row>
    <row r="3962" spans="4:4">
      <c r="D3962" s="378"/>
    </row>
    <row r="3963" spans="4:4">
      <c r="D3963" s="378"/>
    </row>
    <row r="3964" spans="4:4">
      <c r="D3964" s="378"/>
    </row>
    <row r="3965" spans="4:4">
      <c r="D3965" s="378"/>
    </row>
    <row r="3966" spans="4:4">
      <c r="D3966" s="378"/>
    </row>
    <row r="3967" spans="4:4">
      <c r="D3967" s="378"/>
    </row>
    <row r="3968" spans="4:4">
      <c r="D3968" s="378"/>
    </row>
    <row r="3969" spans="4:4">
      <c r="D3969" s="378"/>
    </row>
    <row r="3970" spans="4:4">
      <c r="D3970" s="378"/>
    </row>
    <row r="3971" spans="4:4">
      <c r="D3971" s="378"/>
    </row>
    <row r="3972" spans="4:4">
      <c r="D3972" s="378"/>
    </row>
    <row r="3973" spans="4:4">
      <c r="D3973" s="378"/>
    </row>
    <row r="3974" spans="4:4">
      <c r="D3974" s="378"/>
    </row>
    <row r="3975" spans="4:4">
      <c r="D3975" s="378"/>
    </row>
    <row r="3976" spans="4:4">
      <c r="D3976" s="378"/>
    </row>
    <row r="3977" spans="4:4">
      <c r="D3977" s="378"/>
    </row>
    <row r="3978" spans="4:4">
      <c r="D3978" s="378"/>
    </row>
    <row r="3979" spans="4:4">
      <c r="D3979" s="378"/>
    </row>
    <row r="3980" spans="4:4">
      <c r="D3980" s="378"/>
    </row>
    <row r="3981" spans="4:4">
      <c r="D3981" s="378"/>
    </row>
    <row r="3982" spans="4:4">
      <c r="D3982" s="378"/>
    </row>
    <row r="3983" spans="4:4">
      <c r="D3983" s="378"/>
    </row>
    <row r="3984" spans="4:4">
      <c r="D3984" s="378"/>
    </row>
    <row r="3985" spans="4:4">
      <c r="D3985" s="378"/>
    </row>
    <row r="3986" spans="4:4">
      <c r="D3986" s="378"/>
    </row>
    <row r="3987" spans="4:4">
      <c r="D3987" s="378"/>
    </row>
    <row r="3988" spans="4:4">
      <c r="D3988" s="378"/>
    </row>
    <row r="3989" spans="4:4">
      <c r="D3989" s="378"/>
    </row>
    <row r="3990" spans="4:4">
      <c r="D3990" s="378"/>
    </row>
    <row r="3991" spans="4:4">
      <c r="D3991" s="378"/>
    </row>
    <row r="3992" spans="4:4">
      <c r="D3992" s="378"/>
    </row>
    <row r="3993" spans="4:4">
      <c r="D3993" s="378"/>
    </row>
    <row r="3994" spans="4:4">
      <c r="D3994" s="378"/>
    </row>
    <row r="3995" spans="4:4">
      <c r="D3995" s="378"/>
    </row>
    <row r="3996" spans="4:4">
      <c r="D3996" s="378"/>
    </row>
    <row r="3997" spans="4:4">
      <c r="D3997" s="378"/>
    </row>
    <row r="3998" spans="4:4">
      <c r="D3998" s="378"/>
    </row>
    <row r="3999" spans="4:4">
      <c r="D3999" s="378"/>
    </row>
    <row r="4000" spans="4:4">
      <c r="D4000" s="378"/>
    </row>
    <row r="4001" spans="4:4">
      <c r="D4001" s="378"/>
    </row>
    <row r="4002" spans="4:4">
      <c r="D4002" s="378"/>
    </row>
    <row r="4003" spans="4:4">
      <c r="D4003" s="378"/>
    </row>
    <row r="4004" spans="4:4">
      <c r="D4004" s="378"/>
    </row>
    <row r="4005" spans="4:4">
      <c r="D4005" s="378"/>
    </row>
    <row r="4006" spans="4:4">
      <c r="D4006" s="378"/>
    </row>
    <row r="4007" spans="4:4">
      <c r="D4007" s="378"/>
    </row>
    <row r="4008" spans="4:4">
      <c r="D4008" s="378"/>
    </row>
    <row r="4009" spans="4:4">
      <c r="D4009" s="378"/>
    </row>
    <row r="4010" spans="4:4">
      <c r="D4010" s="378"/>
    </row>
    <row r="4011" spans="4:4">
      <c r="D4011" s="378"/>
    </row>
    <row r="4012" spans="4:4">
      <c r="D4012" s="378"/>
    </row>
    <row r="4013" spans="4:4">
      <c r="D4013" s="378"/>
    </row>
    <row r="4014" spans="4:4">
      <c r="D4014" s="378"/>
    </row>
    <row r="4015" spans="4:4">
      <c r="D4015" s="378"/>
    </row>
    <row r="4016" spans="4:4">
      <c r="D4016" s="378"/>
    </row>
    <row r="4017" spans="4:4">
      <c r="D4017" s="378"/>
    </row>
    <row r="4018" spans="4:4">
      <c r="D4018" s="378"/>
    </row>
    <row r="4019" spans="4:4">
      <c r="D4019" s="378"/>
    </row>
    <row r="4020" spans="4:4">
      <c r="D4020" s="378"/>
    </row>
    <row r="4021" spans="4:4">
      <c r="D4021" s="378"/>
    </row>
    <row r="4022" spans="4:4">
      <c r="D4022" s="378"/>
    </row>
    <row r="4023" spans="4:4">
      <c r="D4023" s="378"/>
    </row>
    <row r="4024" spans="4:4">
      <c r="D4024" s="378"/>
    </row>
    <row r="4025" spans="4:4">
      <c r="D4025" s="378"/>
    </row>
    <row r="4026" spans="4:4">
      <c r="D4026" s="378"/>
    </row>
    <row r="4027" spans="4:4">
      <c r="D4027" s="378"/>
    </row>
    <row r="4028" spans="4:4">
      <c r="D4028" s="378"/>
    </row>
    <row r="4029" spans="4:4">
      <c r="D4029" s="378"/>
    </row>
    <row r="4030" spans="4:4">
      <c r="D4030" s="378"/>
    </row>
    <row r="4031" spans="4:4">
      <c r="D4031" s="378"/>
    </row>
    <row r="4032" spans="4:4">
      <c r="D4032" s="378"/>
    </row>
    <row r="4033" spans="4:4">
      <c r="D4033" s="378"/>
    </row>
    <row r="4034" spans="4:4">
      <c r="D4034" s="378"/>
    </row>
    <row r="4035" spans="4:4">
      <c r="D4035" s="378"/>
    </row>
    <row r="4036" spans="4:4">
      <c r="D4036" s="378"/>
    </row>
    <row r="4037" spans="4:4">
      <c r="D4037" s="378"/>
    </row>
    <row r="4038" spans="4:4">
      <c r="D4038" s="378"/>
    </row>
    <row r="4039" spans="4:4">
      <c r="D4039" s="378"/>
    </row>
    <row r="4040" spans="4:4">
      <c r="D4040" s="378"/>
    </row>
    <row r="4041" spans="4:4">
      <c r="D4041" s="378"/>
    </row>
    <row r="4042" spans="4:4">
      <c r="D4042" s="378"/>
    </row>
    <row r="4043" spans="4:4">
      <c r="D4043" s="378"/>
    </row>
    <row r="4044" spans="4:4">
      <c r="D4044" s="378"/>
    </row>
    <row r="4045" spans="4:4">
      <c r="D4045" s="378"/>
    </row>
    <row r="4046" spans="4:4">
      <c r="D4046" s="378"/>
    </row>
    <row r="4047" spans="4:4">
      <c r="D4047" s="378"/>
    </row>
    <row r="4048" spans="4:4">
      <c r="D4048" s="378"/>
    </row>
    <row r="4049" spans="4:4">
      <c r="D4049" s="378"/>
    </row>
    <row r="4050" spans="4:4">
      <c r="D4050" s="378"/>
    </row>
    <row r="4051" spans="4:4">
      <c r="D4051" s="378"/>
    </row>
    <row r="4052" spans="4:4">
      <c r="D4052" s="378"/>
    </row>
    <row r="4053" spans="4:4">
      <c r="D4053" s="378"/>
    </row>
    <row r="4054" spans="4:4">
      <c r="D4054" s="378"/>
    </row>
    <row r="4055" spans="4:4">
      <c r="D4055" s="378"/>
    </row>
    <row r="4056" spans="4:4">
      <c r="D4056" s="378"/>
    </row>
    <row r="4057" spans="4:4">
      <c r="D4057" s="378"/>
    </row>
    <row r="4058" spans="4:4">
      <c r="D4058" s="378"/>
    </row>
    <row r="4059" spans="4:4">
      <c r="D4059" s="378"/>
    </row>
    <row r="4060" spans="4:4">
      <c r="D4060" s="378"/>
    </row>
    <row r="4061" spans="4:4">
      <c r="D4061" s="378"/>
    </row>
    <row r="4062" spans="4:4">
      <c r="D4062" s="378"/>
    </row>
    <row r="4063" spans="4:4">
      <c r="D4063" s="378"/>
    </row>
    <row r="4064" spans="4:4">
      <c r="D4064" s="378"/>
    </row>
    <row r="4065" spans="4:4">
      <c r="D4065" s="378"/>
    </row>
    <row r="4066" spans="4:4">
      <c r="D4066" s="378"/>
    </row>
    <row r="4067" spans="4:4">
      <c r="D4067" s="378"/>
    </row>
    <row r="4068" spans="4:4">
      <c r="D4068" s="378"/>
    </row>
    <row r="4069" spans="4:4">
      <c r="D4069" s="378"/>
    </row>
    <row r="4070" spans="4:4">
      <c r="D4070" s="378"/>
    </row>
    <row r="4071" spans="4:4">
      <c r="D4071" s="378"/>
    </row>
    <row r="4072" spans="4:4">
      <c r="D4072" s="378"/>
    </row>
    <row r="4073" spans="4:4">
      <c r="D4073" s="378"/>
    </row>
    <row r="4074" spans="4:4">
      <c r="D4074" s="378"/>
    </row>
    <row r="4075" spans="4:4">
      <c r="D4075" s="378"/>
    </row>
    <row r="4076" spans="4:4">
      <c r="D4076" s="378"/>
    </row>
    <row r="4077" spans="4:4">
      <c r="D4077" s="378"/>
    </row>
    <row r="4078" spans="4:4">
      <c r="D4078" s="378"/>
    </row>
    <row r="4079" spans="4:4">
      <c r="D4079" s="378"/>
    </row>
    <row r="4080" spans="4:4">
      <c r="D4080" s="378"/>
    </row>
    <row r="4081" spans="4:4">
      <c r="D4081" s="378"/>
    </row>
    <row r="4082" spans="4:4">
      <c r="D4082" s="378"/>
    </row>
    <row r="4083" spans="4:4">
      <c r="D4083" s="378"/>
    </row>
    <row r="4084" spans="4:4">
      <c r="D4084" s="378"/>
    </row>
    <row r="4085" spans="4:4">
      <c r="D4085" s="378"/>
    </row>
    <row r="4086" spans="4:4">
      <c r="D4086" s="378"/>
    </row>
    <row r="4087" spans="4:4">
      <c r="D4087" s="378"/>
    </row>
    <row r="4088" spans="4:4">
      <c r="D4088" s="378"/>
    </row>
    <row r="4089" spans="4:4">
      <c r="D4089" s="378"/>
    </row>
    <row r="4090" spans="4:4">
      <c r="D4090" s="378"/>
    </row>
    <row r="4091" spans="4:4">
      <c r="D4091" s="378"/>
    </row>
    <row r="4092" spans="4:4">
      <c r="D4092" s="378"/>
    </row>
    <row r="4093" spans="4:4">
      <c r="D4093" s="378"/>
    </row>
    <row r="4094" spans="4:4">
      <c r="D4094" s="378"/>
    </row>
    <row r="4095" spans="4:4">
      <c r="D4095" s="378"/>
    </row>
    <row r="4096" spans="4:4">
      <c r="D4096" s="378"/>
    </row>
    <row r="4097" spans="4:4">
      <c r="D4097" s="378"/>
    </row>
    <row r="4098" spans="4:4">
      <c r="D4098" s="378"/>
    </row>
    <row r="4099" spans="4:4">
      <c r="D4099" s="378"/>
    </row>
    <row r="4100" spans="4:4">
      <c r="D4100" s="378"/>
    </row>
    <row r="4101" spans="4:4">
      <c r="D4101" s="378"/>
    </row>
    <row r="4102" spans="4:4">
      <c r="D4102" s="378"/>
    </row>
    <row r="4103" spans="4:4">
      <c r="D4103" s="378"/>
    </row>
    <row r="4104" spans="4:4">
      <c r="D4104" s="378"/>
    </row>
    <row r="4105" spans="4:4">
      <c r="D4105" s="378"/>
    </row>
    <row r="4106" spans="4:4">
      <c r="D4106" s="378"/>
    </row>
    <row r="4107" spans="4:4">
      <c r="D4107" s="378"/>
    </row>
    <row r="4108" spans="4:4">
      <c r="D4108" s="378"/>
    </row>
    <row r="4109" spans="4:4">
      <c r="D4109" s="378"/>
    </row>
    <row r="4110" spans="4:4">
      <c r="D4110" s="378"/>
    </row>
    <row r="4111" spans="4:4">
      <c r="D4111" s="378"/>
    </row>
    <row r="4112" spans="4:4">
      <c r="D4112" s="378"/>
    </row>
    <row r="4113" spans="4:4">
      <c r="D4113" s="378"/>
    </row>
    <row r="4114" spans="4:4">
      <c r="D4114" s="378"/>
    </row>
    <row r="4115" spans="4:4">
      <c r="D4115" s="378"/>
    </row>
    <row r="4116" spans="4:4">
      <c r="D4116" s="378"/>
    </row>
    <row r="4117" spans="4:4">
      <c r="D4117" s="378"/>
    </row>
    <row r="4118" spans="4:4">
      <c r="D4118" s="378"/>
    </row>
    <row r="4119" spans="4:4">
      <c r="D4119" s="378"/>
    </row>
    <row r="4120" spans="4:4">
      <c r="D4120" s="378"/>
    </row>
    <row r="4121" spans="4:4">
      <c r="D4121" s="378"/>
    </row>
    <row r="4122" spans="4:4">
      <c r="D4122" s="378"/>
    </row>
    <row r="4123" spans="4:4">
      <c r="D4123" s="378"/>
    </row>
    <row r="4124" spans="4:4">
      <c r="D4124" s="378"/>
    </row>
    <row r="4125" spans="4:4">
      <c r="D4125" s="378"/>
    </row>
    <row r="4126" spans="4:4">
      <c r="D4126" s="378"/>
    </row>
    <row r="4127" spans="4:4">
      <c r="D4127" s="378"/>
    </row>
    <row r="4128" spans="4:4">
      <c r="D4128" s="378"/>
    </row>
    <row r="4129" spans="4:4">
      <c r="D4129" s="378"/>
    </row>
    <row r="4130" spans="4:4">
      <c r="D4130" s="378"/>
    </row>
    <row r="4131" spans="4:4">
      <c r="D4131" s="378"/>
    </row>
    <row r="4132" spans="4:4">
      <c r="D4132" s="378"/>
    </row>
    <row r="4133" spans="4:4">
      <c r="D4133" s="378"/>
    </row>
    <row r="4134" spans="4:4">
      <c r="D4134" s="378"/>
    </row>
    <row r="4135" spans="4:4">
      <c r="D4135" s="378"/>
    </row>
    <row r="4136" spans="4:4">
      <c r="D4136" s="378"/>
    </row>
    <row r="4137" spans="4:4">
      <c r="D4137" s="378"/>
    </row>
    <row r="4138" spans="4:4">
      <c r="D4138" s="378"/>
    </row>
    <row r="4139" spans="4:4">
      <c r="D4139" s="378"/>
    </row>
    <row r="4140" spans="4:4">
      <c r="D4140" s="378"/>
    </row>
    <row r="4141" spans="4:4">
      <c r="D4141" s="378"/>
    </row>
    <row r="4142" spans="4:4">
      <c r="D4142" s="378"/>
    </row>
    <row r="4143" spans="4:4">
      <c r="D4143" s="378"/>
    </row>
    <row r="4144" spans="4:4">
      <c r="D4144" s="378"/>
    </row>
    <row r="4145" spans="4:4">
      <c r="D4145" s="378"/>
    </row>
    <row r="4146" spans="4:4">
      <c r="D4146" s="378"/>
    </row>
    <row r="4147" spans="4:4">
      <c r="D4147" s="378"/>
    </row>
    <row r="4148" spans="4:4">
      <c r="D4148" s="378"/>
    </row>
    <row r="4149" spans="4:4">
      <c r="D4149" s="378"/>
    </row>
    <row r="4150" spans="4:4">
      <c r="D4150" s="378"/>
    </row>
    <row r="4151" spans="4:4">
      <c r="D4151" s="378"/>
    </row>
    <row r="4152" spans="4:4">
      <c r="D4152" s="378"/>
    </row>
    <row r="4153" spans="4:4">
      <c r="D4153" s="378"/>
    </row>
    <row r="4154" spans="4:4">
      <c r="D4154" s="378"/>
    </row>
    <row r="4155" spans="4:4">
      <c r="D4155" s="378"/>
    </row>
    <row r="4156" spans="4:4">
      <c r="D4156" s="378"/>
    </row>
    <row r="4157" spans="4:4">
      <c r="D4157" s="378"/>
    </row>
    <row r="4158" spans="4:4">
      <c r="D4158" s="378"/>
    </row>
    <row r="4159" spans="4:4">
      <c r="D4159" s="378"/>
    </row>
    <row r="4160" spans="4:4">
      <c r="D4160" s="378"/>
    </row>
    <row r="4161" spans="4:4">
      <c r="D4161" s="378"/>
    </row>
    <row r="4162" spans="4:4">
      <c r="D4162" s="378"/>
    </row>
    <row r="4163" spans="4:4">
      <c r="D4163" s="378"/>
    </row>
    <row r="4164" spans="4:4">
      <c r="D4164" s="378"/>
    </row>
    <row r="4165" spans="4:4">
      <c r="D4165" s="378"/>
    </row>
    <row r="4166" spans="4:4">
      <c r="D4166" s="378"/>
    </row>
    <row r="4167" spans="4:4">
      <c r="D4167" s="378"/>
    </row>
    <row r="4168" spans="4:4">
      <c r="D4168" s="378"/>
    </row>
    <row r="4169" spans="4:4">
      <c r="D4169" s="378"/>
    </row>
    <row r="4170" spans="4:4">
      <c r="D4170" s="378"/>
    </row>
    <row r="4171" spans="4:4">
      <c r="D4171" s="378"/>
    </row>
    <row r="4172" spans="4:4">
      <c r="D4172" s="378"/>
    </row>
    <row r="4173" spans="4:4">
      <c r="D4173" s="378"/>
    </row>
    <row r="4174" spans="4:4">
      <c r="D4174" s="378"/>
    </row>
    <row r="4175" spans="4:4">
      <c r="D4175" s="378"/>
    </row>
    <row r="4176" spans="4:4">
      <c r="D4176" s="378"/>
    </row>
    <row r="4177" spans="4:4">
      <c r="D4177" s="378"/>
    </row>
    <row r="4178" spans="4:4">
      <c r="D4178" s="378"/>
    </row>
    <row r="4179" spans="4:4">
      <c r="D4179" s="378"/>
    </row>
    <row r="4180" spans="4:4">
      <c r="D4180" s="378"/>
    </row>
    <row r="4181" spans="4:4">
      <c r="D4181" s="378"/>
    </row>
    <row r="4182" spans="4:4">
      <c r="D4182" s="378"/>
    </row>
    <row r="4183" spans="4:4">
      <c r="D4183" s="378"/>
    </row>
    <row r="4184" spans="4:4">
      <c r="D4184" s="378"/>
    </row>
    <row r="4185" spans="4:4">
      <c r="D4185" s="378"/>
    </row>
    <row r="4186" spans="4:4">
      <c r="D4186" s="378"/>
    </row>
    <row r="4187" spans="4:4">
      <c r="D4187" s="378"/>
    </row>
    <row r="4188" spans="4:4">
      <c r="D4188" s="378"/>
    </row>
    <row r="4189" spans="4:4">
      <c r="D4189" s="378"/>
    </row>
    <row r="4190" spans="4:4">
      <c r="D4190" s="378"/>
    </row>
    <row r="4191" spans="4:4">
      <c r="D4191" s="378"/>
    </row>
    <row r="4192" spans="4:4">
      <c r="D4192" s="378"/>
    </row>
    <row r="4193" spans="4:4">
      <c r="D4193" s="378"/>
    </row>
    <row r="4194" spans="4:4">
      <c r="D4194" s="378"/>
    </row>
    <row r="4195" spans="4:4">
      <c r="D4195" s="378"/>
    </row>
    <row r="4196" spans="4:4">
      <c r="D4196" s="378"/>
    </row>
    <row r="4197" spans="4:4">
      <c r="D4197" s="378"/>
    </row>
    <row r="4198" spans="4:4">
      <c r="D4198" s="378"/>
    </row>
    <row r="4199" spans="4:4">
      <c r="D4199" s="378"/>
    </row>
    <row r="4200" spans="4:4">
      <c r="D4200" s="378"/>
    </row>
    <row r="4201" spans="4:4">
      <c r="D4201" s="378"/>
    </row>
    <row r="4202" spans="4:4">
      <c r="D4202" s="378"/>
    </row>
    <row r="4203" spans="4:4">
      <c r="D4203" s="378"/>
    </row>
    <row r="4204" spans="4:4">
      <c r="D4204" s="378"/>
    </row>
    <row r="4205" spans="4:4">
      <c r="D4205" s="378"/>
    </row>
    <row r="4206" spans="4:4">
      <c r="D4206" s="378"/>
    </row>
    <row r="4207" spans="4:4">
      <c r="D4207" s="378"/>
    </row>
    <row r="4208" spans="4:4">
      <c r="D4208" s="378"/>
    </row>
    <row r="4209" spans="4:4">
      <c r="D4209" s="378"/>
    </row>
    <row r="4210" spans="4:4">
      <c r="D4210" s="378"/>
    </row>
    <row r="4211" spans="4:4">
      <c r="D4211" s="378"/>
    </row>
    <row r="4212" spans="4:4">
      <c r="D4212" s="378"/>
    </row>
    <row r="4213" spans="4:4">
      <c r="D4213" s="378"/>
    </row>
    <row r="4214" spans="4:4">
      <c r="D4214" s="378"/>
    </row>
    <row r="4215" spans="4:4">
      <c r="D4215" s="378"/>
    </row>
    <row r="4216" spans="4:4">
      <c r="D4216" s="378"/>
    </row>
    <row r="4217" spans="4:4">
      <c r="D4217" s="378"/>
    </row>
    <row r="4218" spans="4:4">
      <c r="D4218" s="378"/>
    </row>
    <row r="4219" spans="4:4">
      <c r="D4219" s="378"/>
    </row>
    <row r="4220" spans="4:4">
      <c r="D4220" s="378"/>
    </row>
    <row r="4221" spans="4:4">
      <c r="D4221" s="378"/>
    </row>
    <row r="4222" spans="4:4">
      <c r="D4222" s="378"/>
    </row>
    <row r="4223" spans="4:4">
      <c r="D4223" s="378"/>
    </row>
    <row r="4224" spans="4:4">
      <c r="D4224" s="378"/>
    </row>
    <row r="4225" spans="4:4">
      <c r="D4225" s="378"/>
    </row>
    <row r="4226" spans="4:4">
      <c r="D4226" s="378"/>
    </row>
    <row r="4227" spans="4:4">
      <c r="D4227" s="378"/>
    </row>
    <row r="4228" spans="4:4">
      <c r="D4228" s="378"/>
    </row>
    <row r="4229" spans="4:4">
      <c r="D4229" s="378"/>
    </row>
    <row r="4230" spans="4:4">
      <c r="D4230" s="378"/>
    </row>
    <row r="4231" spans="4:4">
      <c r="D4231" s="378"/>
    </row>
    <row r="4232" spans="4:4">
      <c r="D4232" s="378"/>
    </row>
    <row r="4233" spans="4:4">
      <c r="D4233" s="378"/>
    </row>
    <row r="4234" spans="4:4">
      <c r="D4234" s="378"/>
    </row>
    <row r="4235" spans="4:4">
      <c r="D4235" s="378"/>
    </row>
    <row r="4236" spans="4:4">
      <c r="D4236" s="378"/>
    </row>
    <row r="4237" spans="4:4">
      <c r="D4237" s="378"/>
    </row>
    <row r="4238" spans="4:4">
      <c r="D4238" s="378"/>
    </row>
    <row r="4239" spans="4:4">
      <c r="D4239" s="378"/>
    </row>
    <row r="4240" spans="4:4">
      <c r="D4240" s="378"/>
    </row>
    <row r="4241" spans="4:4">
      <c r="D4241" s="378"/>
    </row>
    <row r="4242" spans="4:4">
      <c r="D4242" s="378"/>
    </row>
    <row r="4243" spans="4:4">
      <c r="D4243" s="378"/>
    </row>
    <row r="4244" spans="4:4">
      <c r="D4244" s="378"/>
    </row>
    <row r="4245" spans="4:4">
      <c r="D4245" s="378"/>
    </row>
    <row r="4246" spans="4:4">
      <c r="D4246" s="378"/>
    </row>
    <row r="4247" spans="4:4">
      <c r="D4247" s="378"/>
    </row>
    <row r="4248" spans="4:4">
      <c r="D4248" s="378"/>
    </row>
    <row r="4249" spans="4:4">
      <c r="D4249" s="378"/>
    </row>
    <row r="4250" spans="4:4">
      <c r="D4250" s="378"/>
    </row>
    <row r="4251" spans="4:4">
      <c r="D4251" s="378"/>
    </row>
    <row r="4252" spans="4:4">
      <c r="D4252" s="378"/>
    </row>
    <row r="4253" spans="4:4">
      <c r="D4253" s="378"/>
    </row>
    <row r="4254" spans="4:4">
      <c r="D4254" s="378"/>
    </row>
    <row r="4255" spans="4:4">
      <c r="D4255" s="378"/>
    </row>
    <row r="4256" spans="4:4">
      <c r="D4256" s="378"/>
    </row>
    <row r="4257" spans="4:4">
      <c r="D4257" s="378"/>
    </row>
    <row r="4258" spans="4:4">
      <c r="D4258" s="378"/>
    </row>
    <row r="4259" spans="4:4">
      <c r="D4259" s="378"/>
    </row>
    <row r="4260" spans="4:4">
      <c r="D4260" s="378"/>
    </row>
    <row r="4261" spans="4:4">
      <c r="D4261" s="378"/>
    </row>
    <row r="4262" spans="4:4">
      <c r="D4262" s="378"/>
    </row>
    <row r="4263" spans="4:4">
      <c r="D4263" s="378"/>
    </row>
    <row r="4264" spans="4:4">
      <c r="D4264" s="378"/>
    </row>
    <row r="4265" spans="4:4">
      <c r="D4265" s="378"/>
    </row>
    <row r="4266" spans="4:4">
      <c r="D4266" s="378"/>
    </row>
    <row r="4267" spans="4:4">
      <c r="D4267" s="378"/>
    </row>
    <row r="4268" spans="4:4">
      <c r="D4268" s="378"/>
    </row>
    <row r="4269" spans="4:4">
      <c r="D4269" s="378"/>
    </row>
    <row r="4270" spans="4:4">
      <c r="D4270" s="378"/>
    </row>
    <row r="4271" spans="4:4">
      <c r="D4271" s="378"/>
    </row>
    <row r="4272" spans="4:4">
      <c r="D4272" s="378"/>
    </row>
    <row r="4273" spans="4:4">
      <c r="D4273" s="378"/>
    </row>
    <row r="4274" spans="4:4">
      <c r="D4274" s="378"/>
    </row>
    <row r="4275" spans="4:4">
      <c r="D4275" s="378"/>
    </row>
    <row r="4276" spans="4:4">
      <c r="D4276" s="378"/>
    </row>
    <row r="4277" spans="4:4">
      <c r="D4277" s="378"/>
    </row>
    <row r="4278" spans="4:4">
      <c r="D4278" s="378"/>
    </row>
    <row r="4279" spans="4:4">
      <c r="D4279" s="378"/>
    </row>
    <row r="4280" spans="4:4">
      <c r="D4280" s="378"/>
    </row>
    <row r="4281" spans="4:4">
      <c r="D4281" s="378"/>
    </row>
    <row r="4282" spans="4:4">
      <c r="D4282" s="378"/>
    </row>
    <row r="4283" spans="4:4">
      <c r="D4283" s="378"/>
    </row>
    <row r="4284" spans="4:4">
      <c r="D4284" s="378"/>
    </row>
    <row r="4285" spans="4:4">
      <c r="D4285" s="378"/>
    </row>
    <row r="4286" spans="4:4">
      <c r="D4286" s="378"/>
    </row>
    <row r="4287" spans="4:4">
      <c r="D4287" s="378"/>
    </row>
    <row r="4288" spans="4:4">
      <c r="D4288" s="378"/>
    </row>
    <row r="4289" spans="4:4">
      <c r="D4289" s="378"/>
    </row>
    <row r="4290" spans="4:4">
      <c r="D4290" s="378"/>
    </row>
    <row r="4291" spans="4:4">
      <c r="D4291" s="378"/>
    </row>
    <row r="4292" spans="4:4">
      <c r="D4292" s="378"/>
    </row>
    <row r="4293" spans="4:4">
      <c r="D4293" s="378"/>
    </row>
    <row r="4294" spans="4:4">
      <c r="D4294" s="378"/>
    </row>
    <row r="4295" spans="4:4">
      <c r="D4295" s="378"/>
    </row>
    <row r="4296" spans="4:4">
      <c r="D4296" s="378"/>
    </row>
    <row r="4297" spans="4:4">
      <c r="D4297" s="378"/>
    </row>
    <row r="4298" spans="4:4">
      <c r="D4298" s="378"/>
    </row>
    <row r="4299" spans="4:4">
      <c r="D4299" s="378"/>
    </row>
    <row r="4300" spans="4:4">
      <c r="D4300" s="378"/>
    </row>
    <row r="4301" spans="4:4">
      <c r="D4301" s="378"/>
    </row>
    <row r="4302" spans="4:4">
      <c r="D4302" s="378"/>
    </row>
    <row r="4303" spans="4:4">
      <c r="D4303" s="378"/>
    </row>
    <row r="4304" spans="4:4">
      <c r="D4304" s="378"/>
    </row>
    <row r="4305" spans="4:4">
      <c r="D4305" s="378"/>
    </row>
    <row r="4306" spans="4:4">
      <c r="D4306" s="378"/>
    </row>
    <row r="4307" spans="4:4">
      <c r="D4307" s="378"/>
    </row>
    <row r="4308" spans="4:4">
      <c r="D4308" s="378"/>
    </row>
    <row r="4309" spans="4:4">
      <c r="D4309" s="378"/>
    </row>
    <row r="4310" spans="4:4">
      <c r="D4310" s="378"/>
    </row>
    <row r="4311" spans="4:4">
      <c r="D4311" s="378"/>
    </row>
    <row r="4312" spans="4:4">
      <c r="D4312" s="378"/>
    </row>
    <row r="4313" spans="4:4">
      <c r="D4313" s="378"/>
    </row>
    <row r="4314" spans="4:4">
      <c r="D4314" s="378"/>
    </row>
    <row r="4315" spans="4:4">
      <c r="D4315" s="378"/>
    </row>
    <row r="4316" spans="4:4">
      <c r="D4316" s="378"/>
    </row>
    <row r="4317" spans="4:4">
      <c r="D4317" s="378"/>
    </row>
    <row r="4318" spans="4:4">
      <c r="D4318" s="378"/>
    </row>
    <row r="4319" spans="4:4">
      <c r="D4319" s="378"/>
    </row>
    <row r="4320" spans="4:4">
      <c r="D4320" s="378"/>
    </row>
    <row r="4321" spans="4:4">
      <c r="D4321" s="378"/>
    </row>
    <row r="4322" spans="4:4">
      <c r="D4322" s="378"/>
    </row>
    <row r="4323" spans="4:4">
      <c r="D4323" s="378"/>
    </row>
    <row r="4324" spans="4:4">
      <c r="D4324" s="378"/>
    </row>
    <row r="4325" spans="4:4">
      <c r="D4325" s="378"/>
    </row>
    <row r="4326" spans="4:4">
      <c r="D4326" s="378"/>
    </row>
    <row r="4327" spans="4:4">
      <c r="D4327" s="378"/>
    </row>
    <row r="4328" spans="4:4">
      <c r="D4328" s="378"/>
    </row>
    <row r="4329" spans="4:4">
      <c r="D4329" s="378"/>
    </row>
    <row r="4330" spans="4:4">
      <c r="D4330" s="378"/>
    </row>
    <row r="4331" spans="4:4">
      <c r="D4331" s="378"/>
    </row>
    <row r="4332" spans="4:4">
      <c r="D4332" s="378"/>
    </row>
    <row r="4333" spans="4:4">
      <c r="D4333" s="378"/>
    </row>
    <row r="4334" spans="4:4">
      <c r="D4334" s="378"/>
    </row>
    <row r="4335" spans="4:4">
      <c r="D4335" s="378"/>
    </row>
    <row r="4336" spans="4:4">
      <c r="D4336" s="378"/>
    </row>
    <row r="4337" spans="4:4">
      <c r="D4337" s="378"/>
    </row>
    <row r="4338" spans="4:4">
      <c r="D4338" s="378"/>
    </row>
    <row r="4339" spans="4:4">
      <c r="D4339" s="378"/>
    </row>
    <row r="4340" spans="4:4">
      <c r="D4340" s="378"/>
    </row>
    <row r="4341" spans="4:4">
      <c r="D4341" s="378"/>
    </row>
    <row r="4342" spans="4:4">
      <c r="D4342" s="378"/>
    </row>
    <row r="4343" spans="4:4">
      <c r="D4343" s="378"/>
    </row>
    <row r="4344" spans="4:4">
      <c r="D4344" s="378"/>
    </row>
    <row r="4345" spans="4:4">
      <c r="D4345" s="378"/>
    </row>
    <row r="4346" spans="4:4">
      <c r="D4346" s="378"/>
    </row>
    <row r="4347" spans="4:4">
      <c r="D4347" s="378"/>
    </row>
    <row r="4348" spans="4:4">
      <c r="D4348" s="378"/>
    </row>
    <row r="4349" spans="4:4">
      <c r="D4349" s="378"/>
    </row>
    <row r="4350" spans="4:4">
      <c r="D4350" s="378"/>
    </row>
    <row r="4351" spans="4:4">
      <c r="D4351" s="378"/>
    </row>
    <row r="4352" spans="4:4">
      <c r="D4352" s="378"/>
    </row>
    <row r="4353" spans="4:4">
      <c r="D4353" s="378"/>
    </row>
    <row r="4354" spans="4:4">
      <c r="D4354" s="378"/>
    </row>
    <row r="4355" spans="4:4">
      <c r="D4355" s="378"/>
    </row>
    <row r="4356" spans="4:4">
      <c r="D4356" s="378"/>
    </row>
    <row r="4357" spans="4:4">
      <c r="D4357" s="378"/>
    </row>
    <row r="4358" spans="4:4">
      <c r="D4358" s="378"/>
    </row>
    <row r="4359" spans="4:4">
      <c r="D4359" s="378"/>
    </row>
    <row r="4360" spans="4:4">
      <c r="D4360" s="378"/>
    </row>
    <row r="4361" spans="4:4">
      <c r="D4361" s="378"/>
    </row>
    <row r="4362" spans="4:4">
      <c r="D4362" s="378"/>
    </row>
    <row r="4363" spans="4:4">
      <c r="D4363" s="378"/>
    </row>
    <row r="4364" spans="4:4">
      <c r="D4364" s="378"/>
    </row>
    <row r="4365" spans="4:4">
      <c r="D4365" s="378"/>
    </row>
    <row r="4366" spans="4:4">
      <c r="D4366" s="378"/>
    </row>
    <row r="4367" spans="4:4">
      <c r="D4367" s="378"/>
    </row>
    <row r="4368" spans="4:4">
      <c r="D4368" s="378"/>
    </row>
    <row r="4369" spans="4:4">
      <c r="D4369" s="378"/>
    </row>
    <row r="4370" spans="4:4">
      <c r="D4370" s="378"/>
    </row>
    <row r="4371" spans="4:4">
      <c r="D4371" s="378"/>
    </row>
    <row r="4372" spans="4:4">
      <c r="D4372" s="378"/>
    </row>
    <row r="4373" spans="4:4">
      <c r="D4373" s="378"/>
    </row>
    <row r="4374" spans="4:4">
      <c r="D4374" s="378"/>
    </row>
    <row r="4375" spans="4:4">
      <c r="D4375" s="378"/>
    </row>
    <row r="4376" spans="4:4">
      <c r="D4376" s="378"/>
    </row>
    <row r="4377" spans="4:4">
      <c r="D4377" s="378"/>
    </row>
    <row r="4378" spans="4:4">
      <c r="D4378" s="378"/>
    </row>
    <row r="4379" spans="4:4">
      <c r="D4379" s="378"/>
    </row>
    <row r="4380" spans="4:4">
      <c r="D4380" s="378"/>
    </row>
    <row r="4381" spans="4:4">
      <c r="D4381" s="378"/>
    </row>
    <row r="4382" spans="4:4">
      <c r="D4382" s="378"/>
    </row>
    <row r="4383" spans="4:4">
      <c r="D4383" s="378"/>
    </row>
    <row r="4384" spans="4:4">
      <c r="D4384" s="378"/>
    </row>
    <row r="4385" spans="4:4">
      <c r="D4385" s="378"/>
    </row>
    <row r="4386" spans="4:4">
      <c r="D4386" s="378"/>
    </row>
    <row r="4387" spans="4:4">
      <c r="D4387" s="378"/>
    </row>
    <row r="4388" spans="4:4">
      <c r="D4388" s="378"/>
    </row>
    <row r="4389" spans="4:4">
      <c r="D4389" s="378"/>
    </row>
    <row r="4390" spans="4:4">
      <c r="D4390" s="378"/>
    </row>
    <row r="4391" spans="4:4">
      <c r="D4391" s="378"/>
    </row>
    <row r="4392" spans="4:4">
      <c r="D4392" s="378"/>
    </row>
    <row r="4393" spans="4:4">
      <c r="D4393" s="378"/>
    </row>
    <row r="4394" spans="4:4">
      <c r="D4394" s="378"/>
    </row>
    <row r="4395" spans="4:4">
      <c r="D4395" s="378"/>
    </row>
    <row r="4396" spans="4:4">
      <c r="D4396" s="378"/>
    </row>
    <row r="4397" spans="4:4">
      <c r="D4397" s="378"/>
    </row>
    <row r="4398" spans="4:4">
      <c r="D4398" s="378"/>
    </row>
    <row r="4399" spans="4:4">
      <c r="D4399" s="378"/>
    </row>
    <row r="4400" spans="4:4">
      <c r="D4400" s="378"/>
    </row>
    <row r="4401" spans="4:4">
      <c r="D4401" s="378"/>
    </row>
    <row r="4402" spans="4:4">
      <c r="D4402" s="378"/>
    </row>
    <row r="4403" spans="4:4">
      <c r="D4403" s="378"/>
    </row>
    <row r="4404" spans="4:4">
      <c r="D4404" s="378"/>
    </row>
    <row r="4405" spans="4:4">
      <c r="D4405" s="378"/>
    </row>
    <row r="4406" spans="4:4">
      <c r="D4406" s="378"/>
    </row>
    <row r="4407" spans="4:4">
      <c r="D4407" s="378"/>
    </row>
    <row r="4408" spans="4:4">
      <c r="D4408" s="378"/>
    </row>
    <row r="4409" spans="4:4">
      <c r="D4409" s="378"/>
    </row>
    <row r="4410" spans="4:4">
      <c r="D4410" s="378"/>
    </row>
    <row r="4411" spans="4:4">
      <c r="D4411" s="378"/>
    </row>
    <row r="4412" spans="4:4">
      <c r="D4412" s="378"/>
    </row>
    <row r="4413" spans="4:4">
      <c r="D4413" s="378"/>
    </row>
    <row r="4414" spans="4:4">
      <c r="D4414" s="378"/>
    </row>
    <row r="4415" spans="4:4">
      <c r="D4415" s="378"/>
    </row>
    <row r="4416" spans="4:4">
      <c r="D4416" s="378"/>
    </row>
    <row r="4417" spans="4:4">
      <c r="D4417" s="378"/>
    </row>
    <row r="4418" spans="4:4">
      <c r="D4418" s="378"/>
    </row>
    <row r="4419" spans="4:4">
      <c r="D4419" s="378"/>
    </row>
    <row r="4420" spans="4:4">
      <c r="D4420" s="378"/>
    </row>
    <row r="4421" spans="4:4">
      <c r="D4421" s="378"/>
    </row>
    <row r="4422" spans="4:4">
      <c r="D4422" s="378"/>
    </row>
    <row r="4423" spans="4:4">
      <c r="D4423" s="378"/>
    </row>
    <row r="4424" spans="4:4">
      <c r="D4424" s="378"/>
    </row>
    <row r="4425" spans="4:4">
      <c r="D4425" s="378"/>
    </row>
    <row r="4426" spans="4:4">
      <c r="D4426" s="378"/>
    </row>
    <row r="4427" spans="4:4">
      <c r="D4427" s="378"/>
    </row>
    <row r="4428" spans="4:4">
      <c r="D4428" s="378"/>
    </row>
    <row r="4429" spans="4:4">
      <c r="D4429" s="378"/>
    </row>
    <row r="4430" spans="4:4">
      <c r="D4430" s="378"/>
    </row>
    <row r="4431" spans="4:4">
      <c r="D4431" s="378"/>
    </row>
    <row r="4432" spans="4:4">
      <c r="D4432" s="378"/>
    </row>
    <row r="4433" spans="4:4">
      <c r="D4433" s="378"/>
    </row>
    <row r="4434" spans="4:4">
      <c r="D4434" s="378"/>
    </row>
    <row r="4435" spans="4:4">
      <c r="D4435" s="378"/>
    </row>
    <row r="4436" spans="4:4">
      <c r="D4436" s="378"/>
    </row>
    <row r="4437" spans="4:4">
      <c r="D4437" s="378"/>
    </row>
    <row r="4438" spans="4:4">
      <c r="D4438" s="378"/>
    </row>
    <row r="4439" spans="4:4">
      <c r="D4439" s="378"/>
    </row>
    <row r="4440" spans="4:4">
      <c r="D4440" s="378"/>
    </row>
    <row r="4441" spans="4:4">
      <c r="D4441" s="378"/>
    </row>
    <row r="4442" spans="4:4">
      <c r="D4442" s="378"/>
    </row>
    <row r="4443" spans="4:4">
      <c r="D4443" s="378"/>
    </row>
    <row r="4444" spans="4:4">
      <c r="D4444" s="378"/>
    </row>
    <row r="4445" spans="4:4">
      <c r="D4445" s="378"/>
    </row>
    <row r="4446" spans="4:4">
      <c r="D4446" s="378"/>
    </row>
    <row r="4447" spans="4:4">
      <c r="D4447" s="378"/>
    </row>
    <row r="4448" spans="4:4">
      <c r="D4448" s="378"/>
    </row>
    <row r="4449" spans="4:4">
      <c r="D4449" s="378"/>
    </row>
    <row r="4450" spans="4:4">
      <c r="D4450" s="378"/>
    </row>
    <row r="4451" spans="4:4">
      <c r="D4451" s="378"/>
    </row>
    <row r="4452" spans="4:4">
      <c r="D4452" s="378"/>
    </row>
    <row r="4453" spans="4:4">
      <c r="D4453" s="378"/>
    </row>
    <row r="4454" spans="4:4">
      <c r="D4454" s="378"/>
    </row>
    <row r="4455" spans="4:4">
      <c r="D4455" s="378"/>
    </row>
    <row r="4456" spans="4:4">
      <c r="D4456" s="378"/>
    </row>
    <row r="4457" spans="4:4">
      <c r="D4457" s="378"/>
    </row>
    <row r="4458" spans="4:4">
      <c r="D4458" s="378"/>
    </row>
    <row r="4459" spans="4:4">
      <c r="D4459" s="378"/>
    </row>
    <row r="4460" spans="4:4">
      <c r="D4460" s="378"/>
    </row>
    <row r="4461" spans="4:4">
      <c r="D4461" s="378"/>
    </row>
    <row r="4462" spans="4:4">
      <c r="D4462" s="378"/>
    </row>
    <row r="4463" spans="4:4">
      <c r="D4463" s="378"/>
    </row>
    <row r="4464" spans="4:4">
      <c r="D4464" s="378"/>
    </row>
    <row r="4465" spans="4:4">
      <c r="D4465" s="378"/>
    </row>
    <row r="4466" spans="4:4">
      <c r="D4466" s="378"/>
    </row>
    <row r="4467" spans="4:4">
      <c r="D4467" s="378"/>
    </row>
    <row r="4468" spans="4:4">
      <c r="D4468" s="378"/>
    </row>
    <row r="4469" spans="4:4">
      <c r="D4469" s="378"/>
    </row>
    <row r="4470" spans="4:4">
      <c r="D4470" s="378"/>
    </row>
    <row r="4471" spans="4:4">
      <c r="D4471" s="378"/>
    </row>
    <row r="4472" spans="4:4">
      <c r="D4472" s="378"/>
    </row>
    <row r="4473" spans="4:4">
      <c r="D4473" s="378"/>
    </row>
    <row r="4474" spans="4:4">
      <c r="D4474" s="378"/>
    </row>
    <row r="4475" spans="4:4">
      <c r="D4475" s="378"/>
    </row>
    <row r="4476" spans="4:4">
      <c r="D4476" s="378"/>
    </row>
    <row r="4477" spans="4:4">
      <c r="D4477" s="378"/>
    </row>
    <row r="4478" spans="4:4">
      <c r="D4478" s="378"/>
    </row>
    <row r="4479" spans="4:4">
      <c r="D4479" s="378"/>
    </row>
    <row r="4480" spans="4:4">
      <c r="D4480" s="378"/>
    </row>
    <row r="4481" spans="4:4">
      <c r="D4481" s="378"/>
    </row>
    <row r="4482" spans="4:4">
      <c r="D4482" s="378"/>
    </row>
    <row r="4483" spans="4:4">
      <c r="D4483" s="378"/>
    </row>
    <row r="4484" spans="4:4">
      <c r="D4484" s="378"/>
    </row>
    <row r="4485" spans="4:4">
      <c r="D4485" s="378"/>
    </row>
    <row r="4486" spans="4:4">
      <c r="D4486" s="378"/>
    </row>
    <row r="4487" spans="4:4">
      <c r="D4487" s="378"/>
    </row>
    <row r="4488" spans="4:4">
      <c r="D4488" s="378"/>
    </row>
    <row r="4489" spans="4:4">
      <c r="D4489" s="378"/>
    </row>
    <row r="4490" spans="4:4">
      <c r="D4490" s="378"/>
    </row>
    <row r="4491" spans="4:4">
      <c r="D4491" s="378"/>
    </row>
    <row r="4492" spans="4:4">
      <c r="D4492" s="378"/>
    </row>
    <row r="4493" spans="4:4">
      <c r="D4493" s="378"/>
    </row>
    <row r="4494" spans="4:4">
      <c r="D4494" s="378"/>
    </row>
    <row r="4495" spans="4:4">
      <c r="D4495" s="378"/>
    </row>
    <row r="4496" spans="4:4">
      <c r="D4496" s="378"/>
    </row>
    <row r="4497" spans="4:4">
      <c r="D4497" s="378"/>
    </row>
    <row r="4498" spans="4:4">
      <c r="D4498" s="378"/>
    </row>
    <row r="4499" spans="4:4">
      <c r="D4499" s="378"/>
    </row>
    <row r="4500" spans="4:4">
      <c r="D4500" s="378"/>
    </row>
    <row r="4501" spans="4:4">
      <c r="D4501" s="378"/>
    </row>
    <row r="4502" spans="4:4">
      <c r="D4502" s="378"/>
    </row>
    <row r="4503" spans="4:4">
      <c r="D4503" s="378"/>
    </row>
    <row r="4504" spans="4:4">
      <c r="D4504" s="378"/>
    </row>
    <row r="4505" spans="4:4">
      <c r="D4505" s="378"/>
    </row>
    <row r="4506" spans="4:4">
      <c r="D4506" s="378"/>
    </row>
    <row r="4507" spans="4:4">
      <c r="D4507" s="378"/>
    </row>
    <row r="4508" spans="4:4">
      <c r="D4508" s="378"/>
    </row>
    <row r="4509" spans="4:4">
      <c r="D4509" s="378"/>
    </row>
    <row r="4510" spans="4:4">
      <c r="D4510" s="378"/>
    </row>
    <row r="4511" spans="4:4">
      <c r="D4511" s="378"/>
    </row>
    <row r="4512" spans="4:4">
      <c r="D4512" s="378"/>
    </row>
    <row r="4513" spans="4:4">
      <c r="D4513" s="378"/>
    </row>
    <row r="4514" spans="4:4">
      <c r="D4514" s="378"/>
    </row>
    <row r="4515" spans="4:4">
      <c r="D4515" s="378"/>
    </row>
    <row r="4516" spans="4:4">
      <c r="D4516" s="378"/>
    </row>
    <row r="4517" spans="4:4">
      <c r="D4517" s="378"/>
    </row>
    <row r="4518" spans="4:4">
      <c r="D4518" s="378"/>
    </row>
    <row r="4519" spans="4:4">
      <c r="D4519" s="378"/>
    </row>
    <row r="4520" spans="4:4">
      <c r="D4520" s="378"/>
    </row>
    <row r="4521" spans="4:4">
      <c r="D4521" s="378"/>
    </row>
    <row r="4522" spans="4:4">
      <c r="D4522" s="378"/>
    </row>
    <row r="4523" spans="4:4">
      <c r="D4523" s="378"/>
    </row>
    <row r="4524" spans="4:4">
      <c r="D4524" s="378"/>
    </row>
    <row r="4525" spans="4:4">
      <c r="D4525" s="378"/>
    </row>
    <row r="4526" spans="4:4">
      <c r="D4526" s="378"/>
    </row>
    <row r="4527" spans="4:4">
      <c r="D4527" s="378"/>
    </row>
    <row r="4528" spans="4:4">
      <c r="D4528" s="378"/>
    </row>
    <row r="4529" spans="4:4">
      <c r="D4529" s="378"/>
    </row>
    <row r="4530" spans="4:4">
      <c r="D4530" s="378"/>
    </row>
    <row r="4531" spans="4:4">
      <c r="D4531" s="378"/>
    </row>
    <row r="4532" spans="4:4">
      <c r="D4532" s="378"/>
    </row>
    <row r="4533" spans="4:4">
      <c r="D4533" s="378"/>
    </row>
    <row r="4534" spans="4:4">
      <c r="D4534" s="378"/>
    </row>
    <row r="4535" spans="4:4">
      <c r="D4535" s="378"/>
    </row>
    <row r="4536" spans="4:4">
      <c r="D4536" s="378"/>
    </row>
    <row r="4537" spans="4:4">
      <c r="D4537" s="378"/>
    </row>
    <row r="4538" spans="4:4">
      <c r="D4538" s="378"/>
    </row>
    <row r="4539" spans="4:4">
      <c r="D4539" s="378"/>
    </row>
    <row r="4540" spans="4:4">
      <c r="D4540" s="378"/>
    </row>
    <row r="4541" spans="4:4">
      <c r="D4541" s="378"/>
    </row>
    <row r="4542" spans="4:4">
      <c r="D4542" s="378"/>
    </row>
    <row r="4543" spans="4:4">
      <c r="D4543" s="378"/>
    </row>
    <row r="4544" spans="4:4">
      <c r="D4544" s="378"/>
    </row>
    <row r="4545" spans="4:4">
      <c r="D4545" s="378"/>
    </row>
    <row r="4546" spans="4:4">
      <c r="D4546" s="378"/>
    </row>
    <row r="4547" spans="4:4">
      <c r="D4547" s="378"/>
    </row>
    <row r="4548" spans="4:4">
      <c r="D4548" s="378"/>
    </row>
    <row r="4549" spans="4:4">
      <c r="D4549" s="378"/>
    </row>
    <row r="4550" spans="4:4">
      <c r="D4550" s="378"/>
    </row>
    <row r="4551" spans="4:4">
      <c r="D4551" s="378"/>
    </row>
    <row r="4552" spans="4:4">
      <c r="D4552" s="378"/>
    </row>
    <row r="4553" spans="4:4">
      <c r="D4553" s="378"/>
    </row>
    <row r="4554" spans="4:4">
      <c r="D4554" s="378"/>
    </row>
    <row r="4555" spans="4:4">
      <c r="D4555" s="378"/>
    </row>
    <row r="4556" spans="4:4">
      <c r="D4556" s="378"/>
    </row>
    <row r="4557" spans="4:4">
      <c r="D4557" s="378"/>
    </row>
    <row r="4558" spans="4:4">
      <c r="D4558" s="378"/>
    </row>
    <row r="4559" spans="4:4">
      <c r="D4559" s="378"/>
    </row>
    <row r="4560" spans="4:4">
      <c r="D4560" s="378"/>
    </row>
    <row r="4561" spans="4:4">
      <c r="D4561" s="378"/>
    </row>
    <row r="4562" spans="4:4">
      <c r="D4562" s="378"/>
    </row>
    <row r="4563" spans="4:4">
      <c r="D4563" s="378"/>
    </row>
    <row r="4564" spans="4:4">
      <c r="D4564" s="378"/>
    </row>
    <row r="4565" spans="4:4">
      <c r="D4565" s="378"/>
    </row>
    <row r="4566" spans="4:4">
      <c r="D4566" s="378"/>
    </row>
    <row r="4567" spans="4:4">
      <c r="D4567" s="378"/>
    </row>
    <row r="4568" spans="4:4">
      <c r="D4568" s="378"/>
    </row>
    <row r="4569" spans="4:4">
      <c r="D4569" s="378"/>
    </row>
    <row r="4570" spans="4:4">
      <c r="D4570" s="378"/>
    </row>
    <row r="4571" spans="4:4">
      <c r="D4571" s="378"/>
    </row>
    <row r="4572" spans="4:4">
      <c r="D4572" s="378"/>
    </row>
    <row r="4573" spans="4:4">
      <c r="D4573" s="378"/>
    </row>
    <row r="4574" spans="4:4">
      <c r="D4574" s="378"/>
    </row>
    <row r="4575" spans="4:4">
      <c r="D4575" s="378"/>
    </row>
    <row r="4576" spans="4:4">
      <c r="D4576" s="378"/>
    </row>
    <row r="4577" spans="4:4">
      <c r="D4577" s="378"/>
    </row>
    <row r="4578" spans="4:4">
      <c r="D4578" s="378"/>
    </row>
    <row r="4579" spans="4:4">
      <c r="D4579" s="378"/>
    </row>
    <row r="4580" spans="4:4">
      <c r="D4580" s="378"/>
    </row>
    <row r="4581" spans="4:4">
      <c r="D4581" s="378"/>
    </row>
    <row r="4582" spans="4:4">
      <c r="D4582" s="378"/>
    </row>
    <row r="4583" spans="4:4">
      <c r="D4583" s="378"/>
    </row>
    <row r="4584" spans="4:4">
      <c r="D4584" s="378"/>
    </row>
    <row r="4585" spans="4:4">
      <c r="D4585" s="378"/>
    </row>
    <row r="4586" spans="4:4">
      <c r="D4586" s="378"/>
    </row>
    <row r="4587" spans="4:4">
      <c r="D4587" s="378"/>
    </row>
    <row r="4588" spans="4:4">
      <c r="D4588" s="378"/>
    </row>
    <row r="4589" spans="4:4">
      <c r="D4589" s="378"/>
    </row>
    <row r="4590" spans="4:4">
      <c r="D4590" s="378"/>
    </row>
    <row r="4591" spans="4:4">
      <c r="D4591" s="378"/>
    </row>
    <row r="4592" spans="4:4">
      <c r="D4592" s="378"/>
    </row>
    <row r="4593" spans="4:4">
      <c r="D4593" s="378"/>
    </row>
    <row r="4594" spans="4:4">
      <c r="D4594" s="378"/>
    </row>
    <row r="4595" spans="4:4">
      <c r="D4595" s="378"/>
    </row>
    <row r="4596" spans="4:4">
      <c r="D4596" s="378"/>
    </row>
    <row r="4597" spans="4:4">
      <c r="D4597" s="378"/>
    </row>
    <row r="4598" spans="4:4">
      <c r="D4598" s="378"/>
    </row>
    <row r="4599" spans="4:4">
      <c r="D4599" s="378"/>
    </row>
    <row r="4600" spans="4:4">
      <c r="D4600" s="378"/>
    </row>
    <row r="4601" spans="4:4">
      <c r="D4601" s="378"/>
    </row>
    <row r="4602" spans="4:4">
      <c r="D4602" s="378"/>
    </row>
    <row r="4603" spans="4:4">
      <c r="D4603" s="378"/>
    </row>
    <row r="4604" spans="4:4">
      <c r="D4604" s="378"/>
    </row>
    <row r="4605" spans="4:4">
      <c r="D4605" s="378"/>
    </row>
    <row r="4606" spans="4:4">
      <c r="D4606" s="378"/>
    </row>
    <row r="4607" spans="4:4">
      <c r="D4607" s="378"/>
    </row>
    <row r="4608" spans="4:4">
      <c r="D4608" s="378"/>
    </row>
    <row r="4609" spans="4:4">
      <c r="D4609" s="378"/>
    </row>
    <row r="4610" spans="4:4">
      <c r="D4610" s="378"/>
    </row>
    <row r="4611" spans="4:4">
      <c r="D4611" s="378"/>
    </row>
    <row r="4612" spans="4:4">
      <c r="D4612" s="378"/>
    </row>
    <row r="4613" spans="4:4">
      <c r="D4613" s="378"/>
    </row>
    <row r="4614" spans="4:4">
      <c r="D4614" s="378"/>
    </row>
    <row r="4615" spans="4:4">
      <c r="D4615" s="378"/>
    </row>
    <row r="4616" spans="4:4">
      <c r="D4616" s="378"/>
    </row>
    <row r="4617" spans="4:4">
      <c r="D4617" s="378"/>
    </row>
    <row r="4618" spans="4:4">
      <c r="D4618" s="378"/>
    </row>
    <row r="4619" spans="4:4">
      <c r="D4619" s="378"/>
    </row>
    <row r="4620" spans="4:4">
      <c r="D4620" s="378"/>
    </row>
    <row r="4621" spans="4:4">
      <c r="D4621" s="378"/>
    </row>
    <row r="4622" spans="4:4">
      <c r="D4622" s="378"/>
    </row>
    <row r="4623" spans="4:4">
      <c r="D4623" s="378"/>
    </row>
    <row r="4624" spans="4:4">
      <c r="D4624" s="378"/>
    </row>
    <row r="4625" spans="4:4">
      <c r="D4625" s="378"/>
    </row>
    <row r="4626" spans="4:4">
      <c r="D4626" s="378"/>
    </row>
    <row r="4627" spans="4:4">
      <c r="D4627" s="378"/>
    </row>
    <row r="4628" spans="4:4">
      <c r="D4628" s="378"/>
    </row>
    <row r="4629" spans="4:4">
      <c r="D4629" s="378"/>
    </row>
    <row r="4630" spans="4:4">
      <c r="D4630" s="378"/>
    </row>
    <row r="4631" spans="4:4">
      <c r="D4631" s="378"/>
    </row>
    <row r="4632" spans="4:4">
      <c r="D4632" s="378"/>
    </row>
    <row r="4633" spans="4:4">
      <c r="D4633" s="378"/>
    </row>
    <row r="4634" spans="4:4">
      <c r="D4634" s="378"/>
    </row>
    <row r="4635" spans="4:4">
      <c r="D4635" s="378"/>
    </row>
    <row r="4636" spans="4:4">
      <c r="D4636" s="378"/>
    </row>
    <row r="4637" spans="4:4">
      <c r="D4637" s="378"/>
    </row>
    <row r="4638" spans="4:4">
      <c r="D4638" s="378"/>
    </row>
    <row r="4639" spans="4:4">
      <c r="D4639" s="378"/>
    </row>
    <row r="4640" spans="4:4">
      <c r="D4640" s="378"/>
    </row>
    <row r="4641" spans="4:4">
      <c r="D4641" s="378"/>
    </row>
    <row r="4642" spans="4:4">
      <c r="D4642" s="378"/>
    </row>
    <row r="4643" spans="4:4">
      <c r="D4643" s="378"/>
    </row>
    <row r="4644" spans="4:4">
      <c r="D4644" s="378"/>
    </row>
    <row r="4645" spans="4:4">
      <c r="D4645" s="378"/>
    </row>
    <row r="4646" spans="4:4">
      <c r="D4646" s="378"/>
    </row>
    <row r="4647" spans="4:4">
      <c r="D4647" s="378"/>
    </row>
    <row r="4648" spans="4:4">
      <c r="D4648" s="378"/>
    </row>
    <row r="4649" spans="4:4">
      <c r="D4649" s="378"/>
    </row>
    <row r="4650" spans="4:4">
      <c r="D4650" s="378"/>
    </row>
    <row r="4651" spans="4:4">
      <c r="D4651" s="378"/>
    </row>
    <row r="4652" spans="4:4">
      <c r="D4652" s="378"/>
    </row>
    <row r="4653" spans="4:4">
      <c r="D4653" s="378"/>
    </row>
    <row r="4654" spans="4:4">
      <c r="D4654" s="378"/>
    </row>
    <row r="4655" spans="4:4">
      <c r="D4655" s="378"/>
    </row>
    <row r="4656" spans="4:4">
      <c r="D4656" s="378"/>
    </row>
    <row r="4657" spans="4:4">
      <c r="D4657" s="378"/>
    </row>
    <row r="4658" spans="4:4">
      <c r="D4658" s="378"/>
    </row>
    <row r="4659" spans="4:4">
      <c r="D4659" s="378"/>
    </row>
    <row r="4660" spans="4:4">
      <c r="D4660" s="378"/>
    </row>
    <row r="4661" spans="4:4">
      <c r="D4661" s="378"/>
    </row>
    <row r="4662" spans="4:4">
      <c r="D4662" s="378"/>
    </row>
    <row r="4663" spans="4:4">
      <c r="D4663" s="378"/>
    </row>
    <row r="4664" spans="4:4">
      <c r="D4664" s="378"/>
    </row>
    <row r="4665" spans="4:4">
      <c r="D4665" s="378"/>
    </row>
    <row r="4666" spans="4:4">
      <c r="D4666" s="378"/>
    </row>
    <row r="4667" spans="4:4">
      <c r="D4667" s="378"/>
    </row>
    <row r="4668" spans="4:4">
      <c r="D4668" s="378"/>
    </row>
    <row r="4669" spans="4:4">
      <c r="D4669" s="378"/>
    </row>
    <row r="4670" spans="4:4">
      <c r="D4670" s="378"/>
    </row>
    <row r="4671" spans="4:4">
      <c r="D4671" s="378"/>
    </row>
    <row r="4672" spans="4:4">
      <c r="D4672" s="378"/>
    </row>
    <row r="4673" spans="4:4">
      <c r="D4673" s="378"/>
    </row>
    <row r="4674" spans="4:4">
      <c r="D4674" s="378"/>
    </row>
    <row r="4675" spans="4:4">
      <c r="D4675" s="378"/>
    </row>
    <row r="4676" spans="4:4">
      <c r="D4676" s="378"/>
    </row>
    <row r="4677" spans="4:4">
      <c r="D4677" s="378"/>
    </row>
    <row r="4678" spans="4:4">
      <c r="D4678" s="378"/>
    </row>
    <row r="4679" spans="4:4">
      <c r="D4679" s="378"/>
    </row>
    <row r="4680" spans="4:4">
      <c r="D4680" s="378"/>
    </row>
    <row r="4681" spans="4:4">
      <c r="D4681" s="378"/>
    </row>
    <row r="4682" spans="4:4">
      <c r="D4682" s="378"/>
    </row>
    <row r="4683" spans="4:4">
      <c r="D4683" s="378"/>
    </row>
    <row r="4684" spans="4:4">
      <c r="D4684" s="378"/>
    </row>
    <row r="4685" spans="4:4">
      <c r="D4685" s="378"/>
    </row>
    <row r="4686" spans="4:4">
      <c r="D4686" s="378"/>
    </row>
    <row r="4687" spans="4:4">
      <c r="D4687" s="378"/>
    </row>
    <row r="4688" spans="4:4">
      <c r="D4688" s="378"/>
    </row>
    <row r="4689" spans="4:4">
      <c r="D4689" s="378"/>
    </row>
    <row r="4690" spans="4:4">
      <c r="D4690" s="378"/>
    </row>
    <row r="4691" spans="4:4">
      <c r="D4691" s="378"/>
    </row>
    <row r="4692" spans="4:4">
      <c r="D4692" s="378"/>
    </row>
    <row r="4693" spans="4:4">
      <c r="D4693" s="378"/>
    </row>
    <row r="4694" spans="4:4">
      <c r="D4694" s="378"/>
    </row>
    <row r="4695" spans="4:4">
      <c r="D4695" s="378"/>
    </row>
    <row r="4696" spans="4:4">
      <c r="D4696" s="378"/>
    </row>
    <row r="4697" spans="4:4">
      <c r="D4697" s="378"/>
    </row>
    <row r="4698" spans="4:4">
      <c r="D4698" s="378"/>
    </row>
    <row r="4699" spans="4:4">
      <c r="D4699" s="378"/>
    </row>
    <row r="4700" spans="4:4">
      <c r="D4700" s="378"/>
    </row>
    <row r="4701" spans="4:4">
      <c r="D4701" s="378"/>
    </row>
    <row r="4702" spans="4:4">
      <c r="D4702" s="378"/>
    </row>
    <row r="4703" spans="4:4">
      <c r="D4703" s="378"/>
    </row>
    <row r="4704" spans="4:4">
      <c r="D4704" s="378"/>
    </row>
    <row r="4705" spans="4:4">
      <c r="D4705" s="378"/>
    </row>
    <row r="4706" spans="4:4">
      <c r="D4706" s="378"/>
    </row>
    <row r="4707" spans="4:4">
      <c r="D4707" s="378"/>
    </row>
    <row r="4708" spans="4:4">
      <c r="D4708" s="378"/>
    </row>
    <row r="4709" spans="4:4">
      <c r="D4709" s="378"/>
    </row>
    <row r="4710" spans="4:4">
      <c r="D4710" s="378"/>
    </row>
    <row r="4711" spans="4:4">
      <c r="D4711" s="378"/>
    </row>
    <row r="4712" spans="4:4">
      <c r="D4712" s="378"/>
    </row>
    <row r="4713" spans="4:4">
      <c r="D4713" s="378"/>
    </row>
    <row r="4714" spans="4:4">
      <c r="D4714" s="378"/>
    </row>
    <row r="4715" spans="4:4">
      <c r="D4715" s="378"/>
    </row>
    <row r="4716" spans="4:4">
      <c r="D4716" s="378"/>
    </row>
    <row r="4717" spans="4:4">
      <c r="D4717" s="378"/>
    </row>
    <row r="4718" spans="4:4">
      <c r="D4718" s="378"/>
    </row>
    <row r="4719" spans="4:4">
      <c r="D4719" s="378"/>
    </row>
    <row r="4720" spans="4:4">
      <c r="D4720" s="378"/>
    </row>
    <row r="4721" spans="4:4">
      <c r="D4721" s="378"/>
    </row>
    <row r="4722" spans="4:4">
      <c r="D4722" s="378"/>
    </row>
    <row r="4723" spans="4:4">
      <c r="D4723" s="378"/>
    </row>
    <row r="4724" spans="4:4">
      <c r="D4724" s="378"/>
    </row>
    <row r="4725" spans="4:4">
      <c r="D4725" s="378"/>
    </row>
    <row r="4726" spans="4:4">
      <c r="D4726" s="378"/>
    </row>
    <row r="4727" spans="4:4">
      <c r="D4727" s="378"/>
    </row>
    <row r="4728" spans="4:4">
      <c r="D4728" s="378"/>
    </row>
    <row r="4729" spans="4:4">
      <c r="D4729" s="378"/>
    </row>
    <row r="4730" spans="4:4">
      <c r="D4730" s="378"/>
    </row>
    <row r="4731" spans="4:4">
      <c r="D4731" s="378"/>
    </row>
    <row r="4732" spans="4:4">
      <c r="D4732" s="378"/>
    </row>
    <row r="4733" spans="4:4">
      <c r="D4733" s="378"/>
    </row>
    <row r="4734" spans="4:4">
      <c r="D4734" s="378"/>
    </row>
    <row r="4735" spans="4:4">
      <c r="D4735" s="378"/>
    </row>
    <row r="4736" spans="4:4">
      <c r="D4736" s="378"/>
    </row>
    <row r="4737" spans="4:4">
      <c r="D4737" s="378"/>
    </row>
    <row r="4738" spans="4:4">
      <c r="D4738" s="378"/>
    </row>
    <row r="4739" spans="4:4">
      <c r="D4739" s="378"/>
    </row>
    <row r="4740" spans="4:4">
      <c r="D4740" s="378"/>
    </row>
    <row r="4741" spans="4:4">
      <c r="D4741" s="378"/>
    </row>
    <row r="4742" spans="4:4">
      <c r="D4742" s="378"/>
    </row>
    <row r="4743" spans="4:4">
      <c r="D4743" s="378"/>
    </row>
    <row r="4744" spans="4:4">
      <c r="D4744" s="378"/>
    </row>
    <row r="4745" spans="4:4">
      <c r="D4745" s="378"/>
    </row>
    <row r="4746" spans="4:4">
      <c r="D4746" s="378"/>
    </row>
    <row r="4747" spans="4:4">
      <c r="D4747" s="378"/>
    </row>
    <row r="4748" spans="4:4">
      <c r="D4748" s="378"/>
    </row>
    <row r="4749" spans="4:4">
      <c r="D4749" s="378"/>
    </row>
    <row r="4750" spans="4:4">
      <c r="D4750" s="378"/>
    </row>
    <row r="4751" spans="4:4">
      <c r="D4751" s="378"/>
    </row>
    <row r="4752" spans="4:4">
      <c r="D4752" s="378"/>
    </row>
    <row r="4753" spans="4:4">
      <c r="D4753" s="378"/>
    </row>
    <row r="4754" spans="4:4">
      <c r="D4754" s="378"/>
    </row>
    <row r="4755" spans="4:4">
      <c r="D4755" s="378"/>
    </row>
    <row r="4756" spans="4:4">
      <c r="D4756" s="378"/>
    </row>
    <row r="4757" spans="4:4">
      <c r="D4757" s="378"/>
    </row>
    <row r="4758" spans="4:4">
      <c r="D4758" s="378"/>
    </row>
    <row r="4759" spans="4:4">
      <c r="D4759" s="378"/>
    </row>
    <row r="4760" spans="4:4">
      <c r="D4760" s="378"/>
    </row>
    <row r="4761" spans="4:4">
      <c r="D4761" s="378"/>
    </row>
    <row r="4762" spans="4:4">
      <c r="D4762" s="378"/>
    </row>
    <row r="4763" spans="4:4">
      <c r="D4763" s="378"/>
    </row>
    <row r="4764" spans="4:4">
      <c r="D4764" s="378"/>
    </row>
    <row r="4765" spans="4:4">
      <c r="D4765" s="378"/>
    </row>
    <row r="4766" spans="4:4">
      <c r="D4766" s="378"/>
    </row>
    <row r="4767" spans="4:4">
      <c r="D4767" s="378"/>
    </row>
    <row r="4768" spans="4:4">
      <c r="D4768" s="378"/>
    </row>
    <row r="4769" spans="4:4">
      <c r="D4769" s="378"/>
    </row>
    <row r="4770" spans="4:4">
      <c r="D4770" s="378"/>
    </row>
    <row r="4771" spans="4:4">
      <c r="D4771" s="378"/>
    </row>
    <row r="4772" spans="4:4">
      <c r="D4772" s="378"/>
    </row>
    <row r="4773" spans="4:4">
      <c r="D4773" s="378"/>
    </row>
    <row r="4774" spans="4:4">
      <c r="D4774" s="378"/>
    </row>
    <row r="4775" spans="4:4">
      <c r="D4775" s="378"/>
    </row>
    <row r="4776" spans="4:4">
      <c r="D4776" s="378"/>
    </row>
    <row r="4777" spans="4:4">
      <c r="D4777" s="378"/>
    </row>
    <row r="4778" spans="4:4">
      <c r="D4778" s="378"/>
    </row>
    <row r="4779" spans="4:4">
      <c r="D4779" s="378"/>
    </row>
    <row r="4780" spans="4:4">
      <c r="D4780" s="378"/>
    </row>
    <row r="4781" spans="4:4">
      <c r="D4781" s="378"/>
    </row>
    <row r="4782" spans="4:4">
      <c r="D4782" s="378"/>
    </row>
    <row r="4783" spans="4:4">
      <c r="D4783" s="378"/>
    </row>
    <row r="4784" spans="4:4">
      <c r="D4784" s="378"/>
    </row>
    <row r="4785" spans="4:4">
      <c r="D4785" s="378"/>
    </row>
    <row r="4786" spans="4:4">
      <c r="D4786" s="378"/>
    </row>
    <row r="4787" spans="4:4">
      <c r="D4787" s="378"/>
    </row>
    <row r="4788" spans="4:4">
      <c r="D4788" s="378"/>
    </row>
    <row r="4789" spans="4:4">
      <c r="D4789" s="378"/>
    </row>
    <row r="4790" spans="4:4">
      <c r="D4790" s="378"/>
    </row>
    <row r="4791" spans="4:4">
      <c r="D4791" s="378"/>
    </row>
    <row r="4792" spans="4:4">
      <c r="D4792" s="378"/>
    </row>
    <row r="4793" spans="4:4">
      <c r="D4793" s="378"/>
    </row>
    <row r="4794" spans="4:4">
      <c r="D4794" s="378"/>
    </row>
    <row r="4795" spans="4:4">
      <c r="D4795" s="378"/>
    </row>
    <row r="4796" spans="4:4">
      <c r="D4796" s="378"/>
    </row>
    <row r="4797" spans="4:4">
      <c r="D4797" s="378"/>
    </row>
    <row r="4798" spans="4:4">
      <c r="D4798" s="378"/>
    </row>
    <row r="4799" spans="4:4">
      <c r="D4799" s="378"/>
    </row>
    <row r="4800" spans="4:4">
      <c r="D4800" s="378"/>
    </row>
    <row r="4801" spans="4:4">
      <c r="D4801" s="378"/>
    </row>
    <row r="4802" spans="4:4">
      <c r="D4802" s="378"/>
    </row>
    <row r="4803" spans="4:4">
      <c r="D4803" s="378"/>
    </row>
    <row r="4804" spans="4:4">
      <c r="D4804" s="378"/>
    </row>
    <row r="4805" spans="4:4">
      <c r="D4805" s="378"/>
    </row>
    <row r="4806" spans="4:4">
      <c r="D4806" s="378"/>
    </row>
    <row r="4807" spans="4:4">
      <c r="D4807" s="378"/>
    </row>
    <row r="4808" spans="4:4">
      <c r="D4808" s="378"/>
    </row>
    <row r="4809" spans="4:4">
      <c r="D4809" s="378"/>
    </row>
    <row r="4810" spans="4:4">
      <c r="D4810" s="378"/>
    </row>
    <row r="4811" spans="4:4">
      <c r="D4811" s="378"/>
    </row>
    <row r="4812" spans="4:4">
      <c r="D4812" s="378"/>
    </row>
    <row r="4813" spans="4:4">
      <c r="D4813" s="378"/>
    </row>
    <row r="4814" spans="4:4">
      <c r="D4814" s="378"/>
    </row>
    <row r="4815" spans="4:4">
      <c r="D4815" s="378"/>
    </row>
    <row r="4816" spans="4:4">
      <c r="D4816" s="378"/>
    </row>
    <row r="4817" spans="4:4">
      <c r="D4817" s="378"/>
    </row>
    <row r="4818" spans="4:4">
      <c r="D4818" s="378"/>
    </row>
    <row r="4819" spans="4:4">
      <c r="D4819" s="378"/>
    </row>
    <row r="4820" spans="4:4">
      <c r="D4820" s="378"/>
    </row>
    <row r="4821" spans="4:4">
      <c r="D4821" s="378"/>
    </row>
    <row r="4822" spans="4:4">
      <c r="D4822" s="378"/>
    </row>
    <row r="4823" spans="4:4">
      <c r="D4823" s="378"/>
    </row>
    <row r="4824" spans="4:4">
      <c r="D4824" s="378"/>
    </row>
    <row r="4825" spans="4:4">
      <c r="D4825" s="378"/>
    </row>
    <row r="4826" spans="4:4">
      <c r="D4826" s="378"/>
    </row>
    <row r="4827" spans="4:4">
      <c r="D4827" s="378"/>
    </row>
    <row r="4828" spans="4:4">
      <c r="D4828" s="378"/>
    </row>
    <row r="4829" spans="4:4">
      <c r="D4829" s="378"/>
    </row>
    <row r="4830" spans="4:4">
      <c r="D4830" s="378"/>
    </row>
    <row r="4831" spans="4:4">
      <c r="D4831" s="378"/>
    </row>
    <row r="4832" spans="4:4">
      <c r="D4832" s="378"/>
    </row>
    <row r="4833" spans="4:4">
      <c r="D4833" s="378"/>
    </row>
    <row r="4834" spans="4:4">
      <c r="D4834" s="378"/>
    </row>
    <row r="4835" spans="4:4">
      <c r="D4835" s="378"/>
    </row>
    <row r="4836" spans="4:4">
      <c r="D4836" s="378"/>
    </row>
    <row r="4837" spans="4:4">
      <c r="D4837" s="378"/>
    </row>
    <row r="4838" spans="4:4">
      <c r="D4838" s="378"/>
    </row>
    <row r="4839" spans="4:4">
      <c r="D4839" s="378"/>
    </row>
    <row r="4840" spans="4:4">
      <c r="D4840" s="378"/>
    </row>
    <row r="4841" spans="4:4">
      <c r="D4841" s="378"/>
    </row>
    <row r="4842" spans="4:4">
      <c r="D4842" s="378"/>
    </row>
    <row r="4843" spans="4:4">
      <c r="D4843" s="378"/>
    </row>
    <row r="4844" spans="4:4">
      <c r="D4844" s="378"/>
    </row>
    <row r="4845" spans="4:4">
      <c r="D4845" s="378"/>
    </row>
    <row r="4846" spans="4:4">
      <c r="D4846" s="378"/>
    </row>
    <row r="4847" spans="4:4">
      <c r="D4847" s="378"/>
    </row>
    <row r="4848" spans="4:4">
      <c r="D4848" s="378"/>
    </row>
    <row r="4849" spans="4:4">
      <c r="D4849" s="378"/>
    </row>
    <row r="4850" spans="4:4">
      <c r="D4850" s="378"/>
    </row>
    <row r="4851" spans="4:4">
      <c r="D4851" s="378"/>
    </row>
    <row r="4852" spans="4:4">
      <c r="D4852" s="378"/>
    </row>
    <row r="4853" spans="4:4">
      <c r="D4853" s="378"/>
    </row>
    <row r="4854" spans="4:4">
      <c r="D4854" s="378"/>
    </row>
    <row r="4855" spans="4:4">
      <c r="D4855" s="378"/>
    </row>
    <row r="4856" spans="4:4">
      <c r="D4856" s="378"/>
    </row>
    <row r="4857" spans="4:4">
      <c r="D4857" s="378"/>
    </row>
    <row r="4858" spans="4:4">
      <c r="D4858" s="378"/>
    </row>
    <row r="4859" spans="4:4">
      <c r="D4859" s="378"/>
    </row>
    <row r="4860" spans="4:4">
      <c r="D4860" s="378"/>
    </row>
    <row r="4861" spans="4:4">
      <c r="D4861" s="378"/>
    </row>
    <row r="4862" spans="4:4">
      <c r="D4862" s="378"/>
    </row>
    <row r="4863" spans="4:4">
      <c r="D4863" s="378"/>
    </row>
    <row r="4864" spans="4:4">
      <c r="D4864" s="378"/>
    </row>
    <row r="4865" spans="4:4">
      <c r="D4865" s="378"/>
    </row>
    <row r="4866" spans="4:4">
      <c r="D4866" s="378"/>
    </row>
    <row r="4867" spans="4:4">
      <c r="D4867" s="378"/>
    </row>
    <row r="4868" spans="4:4">
      <c r="D4868" s="378"/>
    </row>
    <row r="4869" spans="4:4">
      <c r="D4869" s="378"/>
    </row>
    <row r="4870" spans="4:4">
      <c r="D4870" s="378"/>
    </row>
    <row r="4871" spans="4:4">
      <c r="D4871" s="378"/>
    </row>
    <row r="4872" spans="4:4">
      <c r="D4872" s="378"/>
    </row>
    <row r="4873" spans="4:4">
      <c r="D4873" s="378"/>
    </row>
    <row r="4874" spans="4:4">
      <c r="D4874" s="378"/>
    </row>
    <row r="4875" spans="4:4">
      <c r="D4875" s="378"/>
    </row>
    <row r="4876" spans="4:4">
      <c r="D4876" s="378"/>
    </row>
    <row r="4877" spans="4:4">
      <c r="D4877" s="378"/>
    </row>
    <row r="4878" spans="4:4">
      <c r="D4878" s="378"/>
    </row>
    <row r="4879" spans="4:4">
      <c r="D4879" s="378"/>
    </row>
    <row r="4880" spans="4:4">
      <c r="D4880" s="378"/>
    </row>
    <row r="4881" spans="4:4">
      <c r="D4881" s="378"/>
    </row>
    <row r="4882" spans="4:4">
      <c r="D4882" s="378"/>
    </row>
    <row r="4883" spans="4:4">
      <c r="D4883" s="378"/>
    </row>
    <row r="4884" spans="4:4">
      <c r="D4884" s="378"/>
    </row>
    <row r="4885" spans="4:4">
      <c r="D4885" s="378"/>
    </row>
    <row r="4886" spans="4:4">
      <c r="D4886" s="378"/>
    </row>
    <row r="4887" spans="4:4">
      <c r="D4887" s="378"/>
    </row>
    <row r="4888" spans="4:4">
      <c r="D4888" s="378"/>
    </row>
    <row r="4889" spans="4:4">
      <c r="D4889" s="378"/>
    </row>
    <row r="4890" spans="4:4">
      <c r="D4890" s="378"/>
    </row>
    <row r="4891" spans="4:4">
      <c r="D4891" s="378"/>
    </row>
    <row r="4892" spans="4:4">
      <c r="D4892" s="378"/>
    </row>
    <row r="4893" spans="4:4">
      <c r="D4893" s="378"/>
    </row>
    <row r="4894" spans="4:4">
      <c r="D4894" s="378"/>
    </row>
    <row r="4895" spans="4:4">
      <c r="D4895" s="378"/>
    </row>
    <row r="4896" spans="4:4">
      <c r="D4896" s="378"/>
    </row>
    <row r="4897" spans="4:4">
      <c r="D4897" s="378"/>
    </row>
    <row r="4898" spans="4:4">
      <c r="D4898" s="378"/>
    </row>
    <row r="4899" spans="4:4">
      <c r="D4899" s="378"/>
    </row>
    <row r="4900" spans="4:4">
      <c r="D4900" s="378"/>
    </row>
    <row r="4901" spans="4:4">
      <c r="D4901" s="378"/>
    </row>
    <row r="4902" spans="4:4">
      <c r="D4902" s="378"/>
    </row>
    <row r="4903" spans="4:4">
      <c r="D4903" s="378"/>
    </row>
    <row r="4904" spans="4:4">
      <c r="D4904" s="378"/>
    </row>
    <row r="4905" spans="4:4">
      <c r="D4905" s="378"/>
    </row>
    <row r="4906" spans="4:4">
      <c r="D4906" s="378"/>
    </row>
    <row r="4907" spans="4:4">
      <c r="D4907" s="378"/>
    </row>
    <row r="4908" spans="4:4">
      <c r="D4908" s="378"/>
    </row>
    <row r="4909" spans="4:4">
      <c r="D4909" s="378"/>
    </row>
    <row r="4910" spans="4:4">
      <c r="D4910" s="378"/>
    </row>
    <row r="4911" spans="4:4">
      <c r="D4911" s="378"/>
    </row>
    <row r="4912" spans="4:4">
      <c r="D4912" s="378"/>
    </row>
    <row r="4913" spans="4:4">
      <c r="D4913" s="378"/>
    </row>
    <row r="4914" spans="4:4">
      <c r="D4914" s="378"/>
    </row>
    <row r="4915" spans="4:4">
      <c r="D4915" s="378"/>
    </row>
    <row r="4916" spans="4:4">
      <c r="D4916" s="378"/>
    </row>
    <row r="4917" spans="4:4">
      <c r="D4917" s="378"/>
    </row>
    <row r="4918" spans="4:4">
      <c r="D4918" s="378"/>
    </row>
    <row r="4919" spans="4:4">
      <c r="D4919" s="378"/>
    </row>
    <row r="4920" spans="4:4">
      <c r="D4920" s="378"/>
    </row>
    <row r="4921" spans="4:4">
      <c r="D4921" s="378"/>
    </row>
    <row r="4922" spans="4:4">
      <c r="D4922" s="378"/>
    </row>
    <row r="4923" spans="4:4">
      <c r="D4923" s="378"/>
    </row>
    <row r="4924" spans="4:4">
      <c r="D4924" s="378"/>
    </row>
    <row r="4925" spans="4:4">
      <c r="D4925" s="378"/>
    </row>
    <row r="4926" spans="4:4">
      <c r="D4926" s="378"/>
    </row>
    <row r="4927" spans="4:4">
      <c r="D4927" s="378"/>
    </row>
    <row r="4928" spans="4:4">
      <c r="D4928" s="378"/>
    </row>
    <row r="4929" spans="4:4">
      <c r="D4929" s="378"/>
    </row>
    <row r="4930" spans="4:4">
      <c r="D4930" s="378"/>
    </row>
    <row r="4931" spans="4:4">
      <c r="D4931" s="378"/>
    </row>
    <row r="4932" spans="4:4">
      <c r="D4932" s="378"/>
    </row>
    <row r="4933" spans="4:4">
      <c r="D4933" s="378"/>
    </row>
    <row r="4934" spans="4:4">
      <c r="D4934" s="378"/>
    </row>
    <row r="4935" spans="4:4">
      <c r="D4935" s="378"/>
    </row>
    <row r="4936" spans="4:4">
      <c r="D4936" s="378"/>
    </row>
    <row r="4937" spans="4:4">
      <c r="D4937" s="378"/>
    </row>
    <row r="4938" spans="4:4">
      <c r="D4938" s="378"/>
    </row>
    <row r="4939" spans="4:4">
      <c r="D4939" s="378"/>
    </row>
    <row r="4940" spans="4:4">
      <c r="D4940" s="378"/>
    </row>
    <row r="4941" spans="4:4">
      <c r="D4941" s="378"/>
    </row>
    <row r="4942" spans="4:4">
      <c r="D4942" s="378"/>
    </row>
    <row r="4943" spans="4:4">
      <c r="D4943" s="378"/>
    </row>
    <row r="4944" spans="4:4">
      <c r="D4944" s="378"/>
    </row>
    <row r="4945" spans="4:4">
      <c r="D4945" s="378"/>
    </row>
    <row r="4946" spans="4:4">
      <c r="D4946" s="378"/>
    </row>
    <row r="4947" spans="4:4">
      <c r="D4947" s="378"/>
    </row>
    <row r="4948" spans="4:4">
      <c r="D4948" s="378"/>
    </row>
    <row r="4949" spans="4:4">
      <c r="D4949" s="378"/>
    </row>
    <row r="4950" spans="4:4">
      <c r="D4950" s="378"/>
    </row>
    <row r="4951" spans="4:4">
      <c r="D4951" s="378"/>
    </row>
    <row r="4952" spans="4:4">
      <c r="D4952" s="378"/>
    </row>
    <row r="4953" spans="4:4">
      <c r="D4953" s="378"/>
    </row>
    <row r="4954" spans="4:4">
      <c r="D4954" s="378"/>
    </row>
    <row r="4955" spans="4:4">
      <c r="D4955" s="378"/>
    </row>
    <row r="4956" spans="4:4">
      <c r="D4956" s="378"/>
    </row>
    <row r="4957" spans="4:4">
      <c r="D4957" s="378"/>
    </row>
    <row r="4958" spans="4:4">
      <c r="D4958" s="378"/>
    </row>
    <row r="4959" spans="4:4">
      <c r="D4959" s="378"/>
    </row>
    <row r="4960" spans="4:4">
      <c r="D4960" s="378"/>
    </row>
    <row r="4961" spans="4:4">
      <c r="D4961" s="378"/>
    </row>
    <row r="4962" spans="4:4">
      <c r="D4962" s="378"/>
    </row>
    <row r="4963" spans="4:4">
      <c r="D4963" s="378"/>
    </row>
    <row r="4964" spans="4:4">
      <c r="D4964" s="378"/>
    </row>
    <row r="4965" spans="4:4">
      <c r="D4965" s="378"/>
    </row>
    <row r="4966" spans="4:4">
      <c r="D4966" s="378"/>
    </row>
    <row r="4967" spans="4:4">
      <c r="D4967" s="378"/>
    </row>
    <row r="4968" spans="4:4">
      <c r="D4968" s="378"/>
    </row>
    <row r="4969" spans="4:4">
      <c r="D4969" s="378"/>
    </row>
    <row r="4970" spans="4:4">
      <c r="D4970" s="378"/>
    </row>
    <row r="4971" spans="4:4">
      <c r="D4971" s="378"/>
    </row>
    <row r="4972" spans="4:4">
      <c r="D4972" s="378"/>
    </row>
    <row r="4973" spans="4:4">
      <c r="D4973" s="378"/>
    </row>
    <row r="4974" spans="4:4">
      <c r="D4974" s="378"/>
    </row>
    <row r="4975" spans="4:4">
      <c r="D4975" s="378"/>
    </row>
    <row r="4976" spans="4:4">
      <c r="D4976" s="378"/>
    </row>
    <row r="4977" spans="4:4">
      <c r="D4977" s="378"/>
    </row>
    <row r="4978" spans="4:4">
      <c r="D4978" s="378"/>
    </row>
    <row r="4979" spans="4:4">
      <c r="D4979" s="378"/>
    </row>
    <row r="4980" spans="4:4">
      <c r="D4980" s="378"/>
    </row>
    <row r="4981" spans="4:4">
      <c r="D4981" s="378"/>
    </row>
    <row r="4982" spans="4:4">
      <c r="D4982" s="378"/>
    </row>
    <row r="4983" spans="4:4">
      <c r="D4983" s="378"/>
    </row>
    <row r="4984" spans="4:4">
      <c r="D4984" s="378"/>
    </row>
    <row r="4985" spans="4:4">
      <c r="D4985" s="378"/>
    </row>
    <row r="4986" spans="4:4">
      <c r="D4986" s="378"/>
    </row>
    <row r="4987" spans="4:4">
      <c r="D4987" s="378"/>
    </row>
    <row r="4988" spans="4:4">
      <c r="D4988" s="378"/>
    </row>
    <row r="4989" spans="4:4">
      <c r="D4989" s="378"/>
    </row>
    <row r="4990" spans="4:4">
      <c r="D4990" s="378"/>
    </row>
    <row r="4991" spans="4:4">
      <c r="D4991" s="378"/>
    </row>
    <row r="4992" spans="4:4">
      <c r="D4992" s="378"/>
    </row>
    <row r="4993" spans="4:4">
      <c r="D4993" s="378"/>
    </row>
    <row r="4994" spans="4:4">
      <c r="D4994" s="378"/>
    </row>
    <row r="4995" spans="4:4">
      <c r="D4995" s="378"/>
    </row>
    <row r="4996" spans="4:4">
      <c r="D4996" s="378"/>
    </row>
    <row r="4997" spans="4:4">
      <c r="D4997" s="378"/>
    </row>
    <row r="4998" spans="4:4">
      <c r="D4998" s="378"/>
    </row>
    <row r="4999" spans="4:4">
      <c r="D4999" s="378"/>
    </row>
    <row r="5000" spans="4:4">
      <c r="D5000" s="378"/>
    </row>
    <row r="5001" spans="4:4">
      <c r="D5001" s="378"/>
    </row>
    <row r="5002" spans="4:4">
      <c r="D5002" s="378"/>
    </row>
    <row r="5003" spans="4:4">
      <c r="D5003" s="378"/>
    </row>
    <row r="5004" spans="4:4">
      <c r="D5004" s="378"/>
    </row>
    <row r="5005" spans="4:4">
      <c r="D5005" s="378"/>
    </row>
    <row r="5006" spans="4:4">
      <c r="D5006" s="378"/>
    </row>
    <row r="5007" spans="4:4">
      <c r="D5007" s="378"/>
    </row>
    <row r="5008" spans="4:4">
      <c r="D5008" s="378"/>
    </row>
    <row r="5009" spans="4:4">
      <c r="D5009" s="378"/>
    </row>
    <row r="5010" spans="4:4">
      <c r="D5010" s="378"/>
    </row>
    <row r="5011" spans="4:4">
      <c r="D5011" s="378"/>
    </row>
  </sheetData>
  <mergeCells count="7">
    <mergeCell ref="A79:K90"/>
    <mergeCell ref="A1:G1"/>
    <mergeCell ref="C2:K2"/>
    <mergeCell ref="C3:K3"/>
    <mergeCell ref="C4:K4"/>
    <mergeCell ref="A76:F76"/>
    <mergeCell ref="A78:C78"/>
  </mergeCells>
  <pageMargins left="0.7" right="0.7" top="0.78740157499999996" bottom="0.78740157499999996" header="0.3" footer="0.3"/>
  <pageSetup paperSize="9" orientation="landscape" verticalDpi="0" r:id="rId1"/>
</worksheet>
</file>

<file path=xl/worksheets/sheet16.xml><?xml version="1.0" encoding="utf-8"?>
<worksheet xmlns="http://schemas.openxmlformats.org/spreadsheetml/2006/main" xmlns:r="http://schemas.openxmlformats.org/officeDocument/2006/relationships">
  <sheetPr>
    <pageSetUpPr fitToPage="1"/>
  </sheetPr>
  <dimension ref="A1:BM136"/>
  <sheetViews>
    <sheetView showGridLines="0" workbookViewId="0">
      <selection activeCell="H131" sqref="H131:H135"/>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1.42578125" style="1" customWidth="1"/>
    <col min="9" max="10" width="20.140625" style="1" customWidth="1"/>
    <col min="11" max="11" width="20.140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517" t="s">
        <v>5</v>
      </c>
      <c r="M2" s="518"/>
      <c r="N2" s="518"/>
      <c r="O2" s="518"/>
      <c r="P2" s="518"/>
      <c r="Q2" s="518"/>
      <c r="R2" s="518"/>
      <c r="S2" s="518"/>
      <c r="T2" s="518"/>
      <c r="U2" s="518"/>
      <c r="V2" s="518"/>
      <c r="AT2" s="18" t="s">
        <v>116</v>
      </c>
    </row>
    <row r="3" spans="1:46" s="1" customFormat="1" ht="6.9" customHeight="1">
      <c r="B3" s="19"/>
      <c r="C3" s="20"/>
      <c r="D3" s="20"/>
      <c r="E3" s="20"/>
      <c r="F3" s="20"/>
      <c r="G3" s="20"/>
      <c r="H3" s="20"/>
      <c r="I3" s="20"/>
      <c r="J3" s="20"/>
      <c r="K3" s="20"/>
      <c r="L3" s="21"/>
      <c r="AT3" s="18" t="s">
        <v>83</v>
      </c>
    </row>
    <row r="4" spans="1:46" s="1" customFormat="1" ht="24.9" customHeight="1">
      <c r="B4" s="21"/>
      <c r="D4" s="22" t="s">
        <v>117</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545" t="str">
        <f>'Rekapitulace stavby'!K6</f>
        <v>III. etapa revitalizace Letního cvičiště Louny</v>
      </c>
      <c r="F7" s="546"/>
      <c r="G7" s="546"/>
      <c r="H7" s="546"/>
      <c r="L7" s="21"/>
    </row>
    <row r="8" spans="1:46" s="2" customFormat="1" ht="12" customHeight="1">
      <c r="A8" s="30"/>
      <c r="B8" s="31"/>
      <c r="C8" s="30"/>
      <c r="D8" s="27" t="s">
        <v>118</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537" t="s">
        <v>1204</v>
      </c>
      <c r="F9" s="544"/>
      <c r="G9" s="544"/>
      <c r="H9" s="544"/>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f>'Rekapitulace stavby'!AN8</f>
        <v>44179</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21</v>
      </c>
      <c r="E14" s="30"/>
      <c r="F14" s="30"/>
      <c r="G14" s="30"/>
      <c r="H14" s="30"/>
      <c r="I14" s="27" t="s">
        <v>22</v>
      </c>
      <c r="J14" s="25" t="s">
        <v>1</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
        <v>23</v>
      </c>
      <c r="F15" s="30"/>
      <c r="G15" s="30"/>
      <c r="H15" s="30"/>
      <c r="I15" s="27" t="s">
        <v>24</v>
      </c>
      <c r="J15" s="25" t="s">
        <v>1</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25</v>
      </c>
      <c r="E17" s="30"/>
      <c r="F17" s="30"/>
      <c r="G17" s="30"/>
      <c r="H17" s="30"/>
      <c r="I17" s="27" t="s">
        <v>22</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531" t="str">
        <f>'Rekapitulace stavby'!E14</f>
        <v xml:space="preserve"> </v>
      </c>
      <c r="F18" s="531"/>
      <c r="G18" s="531"/>
      <c r="H18" s="531"/>
      <c r="I18" s="27" t="s">
        <v>24</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22</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24</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22</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24</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533" t="s">
        <v>1</v>
      </c>
      <c r="F27" s="533"/>
      <c r="G27" s="533"/>
      <c r="H27" s="53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ROUND(J123,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ROUND((SUM(BE123:BE135)),  2)</f>
        <v>0</v>
      </c>
      <c r="G33" s="30"/>
      <c r="H33" s="30"/>
      <c r="I33" s="99">
        <v>0.21</v>
      </c>
      <c r="J33" s="98">
        <f>ROUND(((SUM(BE123:BE135))*I33),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ROUND((SUM(BF123:BF135)),  2)</f>
        <v>0</v>
      </c>
      <c r="G34" s="30"/>
      <c r="H34" s="30"/>
      <c r="I34" s="99">
        <v>0.15</v>
      </c>
      <c r="J34" s="98">
        <f>ROUND(((SUM(BF123:BF135))*I34),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ROUND((SUM(BG123:BG135)),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ROUND((SUM(BH123:BH135)),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ROUND((SUM(BI123:BI135)),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120</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545" t="str">
        <f>E7</f>
        <v>III. etapa revitalizace Letního cvičiště Louny</v>
      </c>
      <c r="F85" s="546"/>
      <c r="G85" s="546"/>
      <c r="H85" s="546"/>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118</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537" t="str">
        <f>E9</f>
        <v>IO-02 - Dešťová kanalizace</v>
      </c>
      <c r="F87" s="544"/>
      <c r="G87" s="544"/>
      <c r="H87" s="544"/>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Louny</v>
      </c>
      <c r="G89" s="30"/>
      <c r="H89" s="30"/>
      <c r="I89" s="27" t="s">
        <v>20</v>
      </c>
      <c r="J89" s="53">
        <f>IF(J12="","",J12)</f>
        <v>44179</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21</v>
      </c>
      <c r="D91" s="30"/>
      <c r="E91" s="30"/>
      <c r="F91" s="25" t="str">
        <f>E15</f>
        <v>Město Louny</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25</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121</v>
      </c>
      <c r="D94" s="100"/>
      <c r="E94" s="100"/>
      <c r="F94" s="100"/>
      <c r="G94" s="100"/>
      <c r="H94" s="100"/>
      <c r="I94" s="100"/>
      <c r="J94" s="109" t="s">
        <v>122</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123</v>
      </c>
      <c r="D96" s="30"/>
      <c r="E96" s="30"/>
      <c r="F96" s="30"/>
      <c r="G96" s="30"/>
      <c r="H96" s="30"/>
      <c r="I96" s="30"/>
      <c r="J96" s="69">
        <f>J123</f>
        <v>0</v>
      </c>
      <c r="K96" s="30"/>
      <c r="L96" s="40"/>
      <c r="S96" s="30"/>
      <c r="T96" s="30"/>
      <c r="U96" s="30"/>
      <c r="V96" s="30"/>
      <c r="W96" s="30"/>
      <c r="X96" s="30"/>
      <c r="Y96" s="30"/>
      <c r="Z96" s="30"/>
      <c r="AA96" s="30"/>
      <c r="AB96" s="30"/>
      <c r="AC96" s="30"/>
      <c r="AD96" s="30"/>
      <c r="AE96" s="30"/>
      <c r="AU96" s="18" t="s">
        <v>124</v>
      </c>
    </row>
    <row r="97" spans="1:31" s="9" customFormat="1" ht="24.9" customHeight="1">
      <c r="B97" s="111"/>
      <c r="D97" s="112" t="s">
        <v>125</v>
      </c>
      <c r="E97" s="113"/>
      <c r="F97" s="113"/>
      <c r="G97" s="113"/>
      <c r="H97" s="113"/>
      <c r="I97" s="113"/>
      <c r="J97" s="114">
        <f>J124</f>
        <v>0</v>
      </c>
      <c r="L97" s="111"/>
    </row>
    <row r="98" spans="1:31" s="10" customFormat="1" ht="19.95" customHeight="1">
      <c r="B98" s="115"/>
      <c r="D98" s="116" t="s">
        <v>1205</v>
      </c>
      <c r="E98" s="117"/>
      <c r="F98" s="117"/>
      <c r="G98" s="117"/>
      <c r="H98" s="117"/>
      <c r="I98" s="117"/>
      <c r="J98" s="118">
        <f>J125</f>
        <v>0</v>
      </c>
      <c r="L98" s="115"/>
    </row>
    <row r="99" spans="1:31" s="9" customFormat="1" ht="24.9" customHeight="1">
      <c r="B99" s="111"/>
      <c r="D99" s="112" t="s">
        <v>132</v>
      </c>
      <c r="E99" s="113"/>
      <c r="F99" s="113"/>
      <c r="G99" s="113"/>
      <c r="H99" s="113"/>
      <c r="I99" s="113"/>
      <c r="J99" s="114">
        <f>J127</f>
        <v>0</v>
      </c>
      <c r="L99" s="111"/>
    </row>
    <row r="100" spans="1:31" s="10" customFormat="1" ht="19.95" customHeight="1">
      <c r="B100" s="115"/>
      <c r="D100" s="116" t="s">
        <v>133</v>
      </c>
      <c r="E100" s="117"/>
      <c r="F100" s="117"/>
      <c r="G100" s="117"/>
      <c r="H100" s="117"/>
      <c r="I100" s="117"/>
      <c r="J100" s="118">
        <f>J128</f>
        <v>0</v>
      </c>
      <c r="L100" s="115"/>
    </row>
    <row r="101" spans="1:31" s="10" customFormat="1" ht="19.95" customHeight="1">
      <c r="B101" s="115"/>
      <c r="D101" s="116" t="s">
        <v>134</v>
      </c>
      <c r="E101" s="117"/>
      <c r="F101" s="117"/>
      <c r="G101" s="117"/>
      <c r="H101" s="117"/>
      <c r="I101" s="117"/>
      <c r="J101" s="118">
        <f>J130</f>
        <v>0</v>
      </c>
      <c r="L101" s="115"/>
    </row>
    <row r="102" spans="1:31" s="10" customFormat="1" ht="19.95" customHeight="1">
      <c r="B102" s="115"/>
      <c r="D102" s="116" t="s">
        <v>135</v>
      </c>
      <c r="E102" s="117"/>
      <c r="F102" s="117"/>
      <c r="G102" s="117"/>
      <c r="H102" s="117"/>
      <c r="I102" s="117"/>
      <c r="J102" s="118">
        <f>J132</f>
        <v>0</v>
      </c>
      <c r="L102" s="115"/>
    </row>
    <row r="103" spans="1:31" s="10" customFormat="1" ht="19.95" customHeight="1">
      <c r="B103" s="115"/>
      <c r="D103" s="116" t="s">
        <v>136</v>
      </c>
      <c r="E103" s="117"/>
      <c r="F103" s="117"/>
      <c r="G103" s="117"/>
      <c r="H103" s="117"/>
      <c r="I103" s="117"/>
      <c r="J103" s="118">
        <f>J134</f>
        <v>0</v>
      </c>
      <c r="L103" s="115"/>
    </row>
    <row r="104" spans="1:31" s="2" customFormat="1" ht="21.75" customHeight="1">
      <c r="A104" s="30"/>
      <c r="B104" s="31"/>
      <c r="C104" s="30"/>
      <c r="D104" s="30"/>
      <c r="E104" s="30"/>
      <c r="F104" s="30"/>
      <c r="G104" s="30"/>
      <c r="H104" s="30"/>
      <c r="I104" s="30"/>
      <c r="J104" s="30"/>
      <c r="K104" s="30"/>
      <c r="L104" s="40"/>
      <c r="S104" s="30"/>
      <c r="T104" s="30"/>
      <c r="U104" s="30"/>
      <c r="V104" s="30"/>
      <c r="W104" s="30"/>
      <c r="X104" s="30"/>
      <c r="Y104" s="30"/>
      <c r="Z104" s="30"/>
      <c r="AA104" s="30"/>
      <c r="AB104" s="30"/>
      <c r="AC104" s="30"/>
      <c r="AD104" s="30"/>
      <c r="AE104" s="30"/>
    </row>
    <row r="105" spans="1:31" s="2" customFormat="1" ht="6.9" customHeight="1">
      <c r="A105" s="30"/>
      <c r="B105" s="45"/>
      <c r="C105" s="46"/>
      <c r="D105" s="46"/>
      <c r="E105" s="46"/>
      <c r="F105" s="46"/>
      <c r="G105" s="46"/>
      <c r="H105" s="46"/>
      <c r="I105" s="46"/>
      <c r="J105" s="46"/>
      <c r="K105" s="46"/>
      <c r="L105" s="40"/>
      <c r="S105" s="30"/>
      <c r="T105" s="30"/>
      <c r="U105" s="30"/>
      <c r="V105" s="30"/>
      <c r="W105" s="30"/>
      <c r="X105" s="30"/>
      <c r="Y105" s="30"/>
      <c r="Z105" s="30"/>
      <c r="AA105" s="30"/>
      <c r="AB105" s="30"/>
      <c r="AC105" s="30"/>
      <c r="AD105" s="30"/>
      <c r="AE105" s="30"/>
    </row>
    <row r="109" spans="1:31" s="2" customFormat="1" ht="6.9" customHeight="1">
      <c r="A109" s="30"/>
      <c r="B109" s="47"/>
      <c r="C109" s="48"/>
      <c r="D109" s="48"/>
      <c r="E109" s="48"/>
      <c r="F109" s="48"/>
      <c r="G109" s="48"/>
      <c r="H109" s="48"/>
      <c r="I109" s="48"/>
      <c r="J109" s="48"/>
      <c r="K109" s="48"/>
      <c r="L109" s="40"/>
      <c r="S109" s="30"/>
      <c r="T109" s="30"/>
      <c r="U109" s="30"/>
      <c r="V109" s="30"/>
      <c r="W109" s="30"/>
      <c r="X109" s="30"/>
      <c r="Y109" s="30"/>
      <c r="Z109" s="30"/>
      <c r="AA109" s="30"/>
      <c r="AB109" s="30"/>
      <c r="AC109" s="30"/>
      <c r="AD109" s="30"/>
      <c r="AE109" s="30"/>
    </row>
    <row r="110" spans="1:31" s="2" customFormat="1" ht="24.9" customHeight="1">
      <c r="A110" s="30"/>
      <c r="B110" s="31"/>
      <c r="C110" s="22" t="s">
        <v>137</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6.9" customHeight="1">
      <c r="A111" s="30"/>
      <c r="B111" s="31"/>
      <c r="C111" s="30"/>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7" t="s">
        <v>14</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545" t="str">
        <f>E7</f>
        <v>III. etapa revitalizace Letního cvičiště Louny</v>
      </c>
      <c r="F113" s="546"/>
      <c r="G113" s="546"/>
      <c r="H113" s="546"/>
      <c r="I113" s="30"/>
      <c r="J113" s="30"/>
      <c r="K113" s="30"/>
      <c r="L113" s="40"/>
      <c r="S113" s="30"/>
      <c r="T113" s="30"/>
      <c r="U113" s="30"/>
      <c r="V113" s="30"/>
      <c r="W113" s="30"/>
      <c r="X113" s="30"/>
      <c r="Y113" s="30"/>
      <c r="Z113" s="30"/>
      <c r="AA113" s="30"/>
      <c r="AB113" s="30"/>
      <c r="AC113" s="30"/>
      <c r="AD113" s="30"/>
      <c r="AE113" s="30"/>
    </row>
    <row r="114" spans="1:65" s="2" customFormat="1" ht="12" customHeight="1">
      <c r="A114" s="30"/>
      <c r="B114" s="31"/>
      <c r="C114" s="27" t="s">
        <v>118</v>
      </c>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6.5" customHeight="1">
      <c r="A115" s="30"/>
      <c r="B115" s="31"/>
      <c r="C115" s="30"/>
      <c r="D115" s="30"/>
      <c r="E115" s="537" t="str">
        <f>E9</f>
        <v>IO-02 - Dešťová kanalizace</v>
      </c>
      <c r="F115" s="544"/>
      <c r="G115" s="544"/>
      <c r="H115" s="544"/>
      <c r="I115" s="30"/>
      <c r="J115" s="30"/>
      <c r="K115" s="30"/>
      <c r="L115" s="40"/>
      <c r="S115" s="30"/>
      <c r="T115" s="30"/>
      <c r="U115" s="30"/>
      <c r="V115" s="30"/>
      <c r="W115" s="30"/>
      <c r="X115" s="30"/>
      <c r="Y115" s="30"/>
      <c r="Z115" s="30"/>
      <c r="AA115" s="30"/>
      <c r="AB115" s="30"/>
      <c r="AC115" s="30"/>
      <c r="AD115" s="30"/>
      <c r="AE115" s="30"/>
    </row>
    <row r="116" spans="1:65"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2" customHeight="1">
      <c r="A117" s="30"/>
      <c r="B117" s="31"/>
      <c r="C117" s="27" t="s">
        <v>18</v>
      </c>
      <c r="D117" s="30"/>
      <c r="E117" s="30"/>
      <c r="F117" s="25" t="str">
        <f>F12</f>
        <v>Louny</v>
      </c>
      <c r="G117" s="30"/>
      <c r="H117" s="30"/>
      <c r="I117" s="27" t="s">
        <v>20</v>
      </c>
      <c r="J117" s="53">
        <f>IF(J12="","",J12)</f>
        <v>44179</v>
      </c>
      <c r="K117" s="30"/>
      <c r="L117" s="40"/>
      <c r="S117" s="30"/>
      <c r="T117" s="30"/>
      <c r="U117" s="30"/>
      <c r="V117" s="30"/>
      <c r="W117" s="30"/>
      <c r="X117" s="30"/>
      <c r="Y117" s="30"/>
      <c r="Z117" s="30"/>
      <c r="AA117" s="30"/>
      <c r="AB117" s="30"/>
      <c r="AC117" s="30"/>
      <c r="AD117" s="30"/>
      <c r="AE117" s="30"/>
    </row>
    <row r="118" spans="1:65" s="2" customFormat="1" ht="6.9" customHeight="1">
      <c r="A118" s="30"/>
      <c r="B118" s="31"/>
      <c r="C118" s="30"/>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65" s="2" customFormat="1" ht="25.65" customHeight="1">
      <c r="A119" s="30"/>
      <c r="B119" s="31"/>
      <c r="C119" s="27" t="s">
        <v>21</v>
      </c>
      <c r="D119" s="30"/>
      <c r="E119" s="30"/>
      <c r="F119" s="25" t="str">
        <f>E15</f>
        <v>Město Louny</v>
      </c>
      <c r="G119" s="30"/>
      <c r="H119" s="30"/>
      <c r="I119" s="27" t="s">
        <v>27</v>
      </c>
      <c r="J119" s="28" t="str">
        <f>E21</f>
        <v>Sportovní projekty s.r.o.</v>
      </c>
      <c r="K119" s="30"/>
      <c r="L119" s="40"/>
      <c r="S119" s="30"/>
      <c r="T119" s="30"/>
      <c r="U119" s="30"/>
      <c r="V119" s="30"/>
      <c r="W119" s="30"/>
      <c r="X119" s="30"/>
      <c r="Y119" s="30"/>
      <c r="Z119" s="30"/>
      <c r="AA119" s="30"/>
      <c r="AB119" s="30"/>
      <c r="AC119" s="30"/>
      <c r="AD119" s="30"/>
      <c r="AE119" s="30"/>
    </row>
    <row r="120" spans="1:65" s="2" customFormat="1" ht="15.15" customHeight="1">
      <c r="A120" s="30"/>
      <c r="B120" s="31"/>
      <c r="C120" s="27" t="s">
        <v>25</v>
      </c>
      <c r="D120" s="30"/>
      <c r="E120" s="30"/>
      <c r="F120" s="25" t="str">
        <f>IF(E18="","",E18)</f>
        <v xml:space="preserve"> </v>
      </c>
      <c r="G120" s="30"/>
      <c r="H120" s="30"/>
      <c r="I120" s="27" t="s">
        <v>30</v>
      </c>
      <c r="J120" s="28" t="str">
        <f>E24</f>
        <v>F.Pecka</v>
      </c>
      <c r="K120" s="30"/>
      <c r="L120" s="40"/>
      <c r="S120" s="30"/>
      <c r="T120" s="30"/>
      <c r="U120" s="30"/>
      <c r="V120" s="30"/>
      <c r="W120" s="30"/>
      <c r="X120" s="30"/>
      <c r="Y120" s="30"/>
      <c r="Z120" s="30"/>
      <c r="AA120" s="30"/>
      <c r="AB120" s="30"/>
      <c r="AC120" s="30"/>
      <c r="AD120" s="30"/>
      <c r="AE120" s="30"/>
    </row>
    <row r="121" spans="1:65" s="2" customFormat="1" ht="10.35"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5" s="11" customFormat="1" ht="29.25" customHeight="1">
      <c r="A122" s="119"/>
      <c r="B122" s="120"/>
      <c r="C122" s="121" t="s">
        <v>138</v>
      </c>
      <c r="D122" s="122" t="s">
        <v>58</v>
      </c>
      <c r="E122" s="122" t="s">
        <v>54</v>
      </c>
      <c r="F122" s="122" t="s">
        <v>55</v>
      </c>
      <c r="G122" s="122" t="s">
        <v>139</v>
      </c>
      <c r="H122" s="122" t="s">
        <v>140</v>
      </c>
      <c r="I122" s="122" t="s">
        <v>141</v>
      </c>
      <c r="J122" s="123" t="s">
        <v>122</v>
      </c>
      <c r="K122" s="124" t="s">
        <v>142</v>
      </c>
      <c r="L122" s="125"/>
      <c r="M122" s="60" t="s">
        <v>1</v>
      </c>
      <c r="N122" s="61" t="s">
        <v>37</v>
      </c>
      <c r="O122" s="61" t="s">
        <v>143</v>
      </c>
      <c r="P122" s="61" t="s">
        <v>144</v>
      </c>
      <c r="Q122" s="61" t="s">
        <v>145</v>
      </c>
      <c r="R122" s="61" t="s">
        <v>146</v>
      </c>
      <c r="S122" s="61" t="s">
        <v>147</v>
      </c>
      <c r="T122" s="62" t="s">
        <v>148</v>
      </c>
      <c r="U122" s="119"/>
      <c r="V122" s="119"/>
      <c r="W122" s="119"/>
      <c r="X122" s="119"/>
      <c r="Y122" s="119"/>
      <c r="Z122" s="119"/>
      <c r="AA122" s="119"/>
      <c r="AB122" s="119"/>
      <c r="AC122" s="119"/>
      <c r="AD122" s="119"/>
      <c r="AE122" s="119"/>
    </row>
    <row r="123" spans="1:65" s="2" customFormat="1" ht="22.8" customHeight="1">
      <c r="A123" s="30"/>
      <c r="B123" s="31"/>
      <c r="C123" s="67" t="s">
        <v>149</v>
      </c>
      <c r="D123" s="30"/>
      <c r="E123" s="30"/>
      <c r="F123" s="30"/>
      <c r="G123" s="30"/>
      <c r="H123" s="30"/>
      <c r="I123" s="30"/>
      <c r="J123" s="126">
        <f>BK123</f>
        <v>0</v>
      </c>
      <c r="K123" s="30"/>
      <c r="L123" s="31"/>
      <c r="M123" s="63"/>
      <c r="N123" s="54"/>
      <c r="O123" s="64"/>
      <c r="P123" s="127">
        <f>P124+P127</f>
        <v>0</v>
      </c>
      <c r="Q123" s="64"/>
      <c r="R123" s="127">
        <f>R124+R127</f>
        <v>0</v>
      </c>
      <c r="S123" s="64"/>
      <c r="T123" s="128">
        <f>T124+T127</f>
        <v>0</v>
      </c>
      <c r="U123" s="30"/>
      <c r="V123" s="30"/>
      <c r="W123" s="30"/>
      <c r="X123" s="30"/>
      <c r="Y123" s="30"/>
      <c r="Z123" s="30"/>
      <c r="AA123" s="30"/>
      <c r="AB123" s="30"/>
      <c r="AC123" s="30"/>
      <c r="AD123" s="30"/>
      <c r="AE123" s="30"/>
      <c r="AT123" s="18" t="s">
        <v>72</v>
      </c>
      <c r="AU123" s="18" t="s">
        <v>124</v>
      </c>
      <c r="BK123" s="129">
        <f>BK124+BK127</f>
        <v>0</v>
      </c>
    </row>
    <row r="124" spans="1:65" s="12" customFormat="1" ht="25.95" customHeight="1">
      <c r="B124" s="130"/>
      <c r="D124" s="131" t="s">
        <v>72</v>
      </c>
      <c r="E124" s="132" t="s">
        <v>150</v>
      </c>
      <c r="F124" s="132" t="s">
        <v>151</v>
      </c>
      <c r="J124" s="133">
        <f>BK124</f>
        <v>0</v>
      </c>
      <c r="L124" s="130"/>
      <c r="M124" s="134"/>
      <c r="N124" s="135"/>
      <c r="O124" s="135"/>
      <c r="P124" s="136">
        <f>P125</f>
        <v>0</v>
      </c>
      <c r="Q124" s="135"/>
      <c r="R124" s="136">
        <f>R125</f>
        <v>0</v>
      </c>
      <c r="S124" s="135"/>
      <c r="T124" s="137">
        <f>T125</f>
        <v>0</v>
      </c>
      <c r="AR124" s="131" t="s">
        <v>81</v>
      </c>
      <c r="AT124" s="138" t="s">
        <v>72</v>
      </c>
      <c r="AU124" s="138" t="s">
        <v>73</v>
      </c>
      <c r="AY124" s="131" t="s">
        <v>152</v>
      </c>
      <c r="BK124" s="139">
        <f>BK125</f>
        <v>0</v>
      </c>
    </row>
    <row r="125" spans="1:65" s="12" customFormat="1" ht="22.8" customHeight="1">
      <c r="B125" s="130"/>
      <c r="D125" s="131" t="s">
        <v>72</v>
      </c>
      <c r="E125" s="140" t="s">
        <v>215</v>
      </c>
      <c r="F125" s="140" t="s">
        <v>1206</v>
      </c>
      <c r="J125" s="141">
        <f>BK125</f>
        <v>0</v>
      </c>
      <c r="L125" s="130"/>
      <c r="M125" s="134"/>
      <c r="N125" s="135"/>
      <c r="O125" s="135"/>
      <c r="P125" s="136">
        <f>P126</f>
        <v>0</v>
      </c>
      <c r="Q125" s="135"/>
      <c r="R125" s="136">
        <f>R126</f>
        <v>0</v>
      </c>
      <c r="S125" s="135"/>
      <c r="T125" s="137">
        <f>T126</f>
        <v>0</v>
      </c>
      <c r="AR125" s="131" t="s">
        <v>81</v>
      </c>
      <c r="AT125" s="138" t="s">
        <v>72</v>
      </c>
      <c r="AU125" s="138" t="s">
        <v>81</v>
      </c>
      <c r="AY125" s="131" t="s">
        <v>152</v>
      </c>
      <c r="BK125" s="139">
        <f>BK126</f>
        <v>0</v>
      </c>
    </row>
    <row r="126" spans="1:65" s="2" customFormat="1" ht="14.4" customHeight="1">
      <c r="A126" s="30"/>
      <c r="B126" s="142"/>
      <c r="C126" s="143" t="s">
        <v>81</v>
      </c>
      <c r="D126" s="143" t="s">
        <v>154</v>
      </c>
      <c r="E126" s="144" t="s">
        <v>1207</v>
      </c>
      <c r="F126" s="145" t="s">
        <v>1208</v>
      </c>
      <c r="G126" s="146" t="s">
        <v>297</v>
      </c>
      <c r="H126" s="147">
        <v>1</v>
      </c>
      <c r="I126" s="148"/>
      <c r="J126" s="148">
        <f>ROUND(I126*H126,2)</f>
        <v>0</v>
      </c>
      <c r="K126" s="149"/>
      <c r="L126" s="31"/>
      <c r="M126" s="150" t="s">
        <v>1</v>
      </c>
      <c r="N126" s="151" t="s">
        <v>38</v>
      </c>
      <c r="O126" s="152">
        <v>0</v>
      </c>
      <c r="P126" s="152">
        <f>O126*H126</f>
        <v>0</v>
      </c>
      <c r="Q126" s="152">
        <v>0</v>
      </c>
      <c r="R126" s="152">
        <f>Q126*H126</f>
        <v>0</v>
      </c>
      <c r="S126" s="152">
        <v>0</v>
      </c>
      <c r="T126" s="153">
        <f>S126*H126</f>
        <v>0</v>
      </c>
      <c r="U126" s="30"/>
      <c r="V126" s="30"/>
      <c r="W126" s="30"/>
      <c r="X126" s="30"/>
      <c r="Y126" s="30"/>
      <c r="Z126" s="30"/>
      <c r="AA126" s="30"/>
      <c r="AB126" s="30"/>
      <c r="AC126" s="30"/>
      <c r="AD126" s="30"/>
      <c r="AE126" s="30"/>
      <c r="AR126" s="154" t="s">
        <v>158</v>
      </c>
      <c r="AT126" s="154" t="s">
        <v>154</v>
      </c>
      <c r="AU126" s="154" t="s">
        <v>83</v>
      </c>
      <c r="AY126" s="18" t="s">
        <v>152</v>
      </c>
      <c r="BE126" s="155">
        <f>IF(N126="základní",J126,0)</f>
        <v>0</v>
      </c>
      <c r="BF126" s="155">
        <f>IF(N126="snížená",J126,0)</f>
        <v>0</v>
      </c>
      <c r="BG126" s="155">
        <f>IF(N126="zákl. přenesená",J126,0)</f>
        <v>0</v>
      </c>
      <c r="BH126" s="155">
        <f>IF(N126="sníž. přenesená",J126,0)</f>
        <v>0</v>
      </c>
      <c r="BI126" s="155">
        <f>IF(N126="nulová",J126,0)</f>
        <v>0</v>
      </c>
      <c r="BJ126" s="18" t="s">
        <v>81</v>
      </c>
      <c r="BK126" s="155">
        <f>ROUND(I126*H126,2)</f>
        <v>0</v>
      </c>
      <c r="BL126" s="18" t="s">
        <v>158</v>
      </c>
      <c r="BM126" s="154" t="s">
        <v>1209</v>
      </c>
    </row>
    <row r="127" spans="1:65" s="12" customFormat="1" ht="25.95" customHeight="1">
      <c r="B127" s="130"/>
      <c r="D127" s="131" t="s">
        <v>72</v>
      </c>
      <c r="E127" s="132" t="s">
        <v>360</v>
      </c>
      <c r="F127" s="132" t="s">
        <v>361</v>
      </c>
      <c r="J127" s="133">
        <f>BK127</f>
        <v>0</v>
      </c>
      <c r="L127" s="130"/>
      <c r="M127" s="134"/>
      <c r="N127" s="135"/>
      <c r="O127" s="135"/>
      <c r="P127" s="136">
        <f>P128+P130+P132+P134</f>
        <v>0</v>
      </c>
      <c r="Q127" s="135"/>
      <c r="R127" s="136">
        <f>R128+R130+R132+R134</f>
        <v>0</v>
      </c>
      <c r="S127" s="135"/>
      <c r="T127" s="137">
        <f>T128+T130+T132+T134</f>
        <v>0</v>
      </c>
      <c r="AR127" s="131" t="s">
        <v>175</v>
      </c>
      <c r="AT127" s="138" t="s">
        <v>72</v>
      </c>
      <c r="AU127" s="138" t="s">
        <v>73</v>
      </c>
      <c r="AY127" s="131" t="s">
        <v>152</v>
      </c>
      <c r="BK127" s="139">
        <f>BK128+BK130+BK132+BK134</f>
        <v>0</v>
      </c>
    </row>
    <row r="128" spans="1:65" s="12" customFormat="1" ht="22.8" customHeight="1">
      <c r="B128" s="130"/>
      <c r="D128" s="131" t="s">
        <v>72</v>
      </c>
      <c r="E128" s="140" t="s">
        <v>362</v>
      </c>
      <c r="F128" s="140" t="s">
        <v>363</v>
      </c>
      <c r="J128" s="141">
        <f>BK128</f>
        <v>0</v>
      </c>
      <c r="L128" s="130"/>
      <c r="M128" s="134"/>
      <c r="N128" s="135"/>
      <c r="O128" s="135"/>
      <c r="P128" s="136">
        <f>P129</f>
        <v>0</v>
      </c>
      <c r="Q128" s="135"/>
      <c r="R128" s="136">
        <f>R129</f>
        <v>0</v>
      </c>
      <c r="S128" s="135"/>
      <c r="T128" s="137">
        <f>T129</f>
        <v>0</v>
      </c>
      <c r="AR128" s="131" t="s">
        <v>175</v>
      </c>
      <c r="AT128" s="138" t="s">
        <v>72</v>
      </c>
      <c r="AU128" s="138" t="s">
        <v>81</v>
      </c>
      <c r="AY128" s="131" t="s">
        <v>152</v>
      </c>
      <c r="BK128" s="139">
        <f>BK129</f>
        <v>0</v>
      </c>
    </row>
    <row r="129" spans="1:65" s="2" customFormat="1" ht="14.4" customHeight="1">
      <c r="A129" s="30"/>
      <c r="B129" s="142"/>
      <c r="C129" s="143" t="s">
        <v>83</v>
      </c>
      <c r="D129" s="143" t="s">
        <v>154</v>
      </c>
      <c r="E129" s="144" t="s">
        <v>365</v>
      </c>
      <c r="F129" s="145" t="s">
        <v>366</v>
      </c>
      <c r="G129" s="146" t="s">
        <v>297</v>
      </c>
      <c r="H129" s="147">
        <v>1</v>
      </c>
      <c r="I129" s="148"/>
      <c r="J129" s="148">
        <f>ROUND(I129*H129,2)</f>
        <v>0</v>
      </c>
      <c r="K129" s="149"/>
      <c r="L129" s="31"/>
      <c r="M129" s="150" t="s">
        <v>1</v>
      </c>
      <c r="N129" s="151" t="s">
        <v>38</v>
      </c>
      <c r="O129" s="152">
        <v>0</v>
      </c>
      <c r="P129" s="152">
        <f>O129*H129</f>
        <v>0</v>
      </c>
      <c r="Q129" s="152">
        <v>0</v>
      </c>
      <c r="R129" s="152">
        <f>Q129*H129</f>
        <v>0</v>
      </c>
      <c r="S129" s="152">
        <v>0</v>
      </c>
      <c r="T129" s="153">
        <f>S129*H129</f>
        <v>0</v>
      </c>
      <c r="U129" s="30"/>
      <c r="V129" s="30"/>
      <c r="W129" s="30"/>
      <c r="X129" s="30"/>
      <c r="Y129" s="30"/>
      <c r="Z129" s="30"/>
      <c r="AA129" s="30"/>
      <c r="AB129" s="30"/>
      <c r="AC129" s="30"/>
      <c r="AD129" s="30"/>
      <c r="AE129" s="30"/>
      <c r="AR129" s="154" t="s">
        <v>367</v>
      </c>
      <c r="AT129" s="154" t="s">
        <v>154</v>
      </c>
      <c r="AU129" s="154" t="s">
        <v>83</v>
      </c>
      <c r="AY129" s="18" t="s">
        <v>152</v>
      </c>
      <c r="BE129" s="155">
        <f>IF(N129="základní",J129,0)</f>
        <v>0</v>
      </c>
      <c r="BF129" s="155">
        <f>IF(N129="snížená",J129,0)</f>
        <v>0</v>
      </c>
      <c r="BG129" s="155">
        <f>IF(N129="zákl. přenesená",J129,0)</f>
        <v>0</v>
      </c>
      <c r="BH129" s="155">
        <f>IF(N129="sníž. přenesená",J129,0)</f>
        <v>0</v>
      </c>
      <c r="BI129" s="155">
        <f>IF(N129="nulová",J129,0)</f>
        <v>0</v>
      </c>
      <c r="BJ129" s="18" t="s">
        <v>81</v>
      </c>
      <c r="BK129" s="155">
        <f>ROUND(I129*H129,2)</f>
        <v>0</v>
      </c>
      <c r="BL129" s="18" t="s">
        <v>367</v>
      </c>
      <c r="BM129" s="154" t="s">
        <v>1210</v>
      </c>
    </row>
    <row r="130" spans="1:65" s="12" customFormat="1" ht="22.8" customHeight="1">
      <c r="B130" s="130"/>
      <c r="D130" s="131" t="s">
        <v>72</v>
      </c>
      <c r="E130" s="140" t="s">
        <v>369</v>
      </c>
      <c r="F130" s="140" t="s">
        <v>370</v>
      </c>
      <c r="J130" s="141">
        <f>BK130</f>
        <v>0</v>
      </c>
      <c r="L130" s="130"/>
      <c r="M130" s="134"/>
      <c r="N130" s="135"/>
      <c r="O130" s="135"/>
      <c r="P130" s="136">
        <f>P131</f>
        <v>0</v>
      </c>
      <c r="Q130" s="135"/>
      <c r="R130" s="136">
        <f>R131</f>
        <v>0</v>
      </c>
      <c r="S130" s="135"/>
      <c r="T130" s="137">
        <f>T131</f>
        <v>0</v>
      </c>
      <c r="AR130" s="131" t="s">
        <v>175</v>
      </c>
      <c r="AT130" s="138" t="s">
        <v>72</v>
      </c>
      <c r="AU130" s="138" t="s">
        <v>81</v>
      </c>
      <c r="AY130" s="131" t="s">
        <v>152</v>
      </c>
      <c r="BK130" s="139">
        <f>BK131</f>
        <v>0</v>
      </c>
    </row>
    <row r="131" spans="1:65" s="2" customFormat="1" ht="14.4" customHeight="1">
      <c r="A131" s="30"/>
      <c r="B131" s="142"/>
      <c r="C131" s="143" t="s">
        <v>166</v>
      </c>
      <c r="D131" s="143" t="s">
        <v>154</v>
      </c>
      <c r="E131" s="144" t="s">
        <v>372</v>
      </c>
      <c r="F131" s="145" t="s">
        <v>370</v>
      </c>
      <c r="G131" s="146" t="s">
        <v>373</v>
      </c>
      <c r="H131" s="147"/>
      <c r="I131" s="148"/>
      <c r="J131" s="148">
        <f>ROUND(I131*H131,2)</f>
        <v>0</v>
      </c>
      <c r="K131" s="149"/>
      <c r="L131" s="31"/>
      <c r="M131" s="150" t="s">
        <v>1</v>
      </c>
      <c r="N131" s="151" t="s">
        <v>38</v>
      </c>
      <c r="O131" s="152">
        <v>0</v>
      </c>
      <c r="P131" s="152">
        <f>O131*H131</f>
        <v>0</v>
      </c>
      <c r="Q131" s="152">
        <v>0</v>
      </c>
      <c r="R131" s="152">
        <f>Q131*H131</f>
        <v>0</v>
      </c>
      <c r="S131" s="152">
        <v>0</v>
      </c>
      <c r="T131" s="153">
        <f>S131*H131</f>
        <v>0</v>
      </c>
      <c r="U131" s="30"/>
      <c r="V131" s="30"/>
      <c r="W131" s="30"/>
      <c r="X131" s="30"/>
      <c r="Y131" s="30"/>
      <c r="Z131" s="30"/>
      <c r="AA131" s="30"/>
      <c r="AB131" s="30"/>
      <c r="AC131" s="30"/>
      <c r="AD131" s="30"/>
      <c r="AE131" s="30"/>
      <c r="AR131" s="154" t="s">
        <v>367</v>
      </c>
      <c r="AT131" s="154" t="s">
        <v>154</v>
      </c>
      <c r="AU131" s="154" t="s">
        <v>83</v>
      </c>
      <c r="AY131" s="18" t="s">
        <v>152</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367</v>
      </c>
      <c r="BM131" s="154" t="s">
        <v>1211</v>
      </c>
    </row>
    <row r="132" spans="1:65" s="12" customFormat="1" ht="22.8" customHeight="1">
      <c r="B132" s="130"/>
      <c r="D132" s="131" t="s">
        <v>72</v>
      </c>
      <c r="E132" s="140" t="s">
        <v>375</v>
      </c>
      <c r="F132" s="140" t="s">
        <v>376</v>
      </c>
      <c r="J132" s="141">
        <f>BK132</f>
        <v>0</v>
      </c>
      <c r="L132" s="130"/>
      <c r="M132" s="134"/>
      <c r="N132" s="135"/>
      <c r="O132" s="135"/>
      <c r="P132" s="136">
        <f>P133</f>
        <v>0</v>
      </c>
      <c r="Q132" s="135"/>
      <c r="R132" s="136">
        <f>R133</f>
        <v>0</v>
      </c>
      <c r="S132" s="135"/>
      <c r="T132" s="137">
        <f>T133</f>
        <v>0</v>
      </c>
      <c r="AR132" s="131" t="s">
        <v>175</v>
      </c>
      <c r="AT132" s="138" t="s">
        <v>72</v>
      </c>
      <c r="AU132" s="138" t="s">
        <v>81</v>
      </c>
      <c r="AY132" s="131" t="s">
        <v>152</v>
      </c>
      <c r="BK132" s="139">
        <f>BK133</f>
        <v>0</v>
      </c>
    </row>
    <row r="133" spans="1:65" s="2" customFormat="1" ht="14.4" customHeight="1">
      <c r="A133" s="30"/>
      <c r="B133" s="142"/>
      <c r="C133" s="143" t="s">
        <v>158</v>
      </c>
      <c r="D133" s="143" t="s">
        <v>154</v>
      </c>
      <c r="E133" s="144" t="s">
        <v>378</v>
      </c>
      <c r="F133" s="145" t="s">
        <v>376</v>
      </c>
      <c r="G133" s="146" t="s">
        <v>373</v>
      </c>
      <c r="H133" s="147"/>
      <c r="I133" s="148"/>
      <c r="J133" s="148">
        <f>ROUND(I133*H133,2)</f>
        <v>0</v>
      </c>
      <c r="K133" s="149"/>
      <c r="L133" s="31"/>
      <c r="M133" s="150" t="s">
        <v>1</v>
      </c>
      <c r="N133" s="151" t="s">
        <v>38</v>
      </c>
      <c r="O133" s="152">
        <v>0</v>
      </c>
      <c r="P133" s="152">
        <f>O133*H133</f>
        <v>0</v>
      </c>
      <c r="Q133" s="152">
        <v>0</v>
      </c>
      <c r="R133" s="152">
        <f>Q133*H133</f>
        <v>0</v>
      </c>
      <c r="S133" s="152">
        <v>0</v>
      </c>
      <c r="T133" s="153">
        <f>S133*H133</f>
        <v>0</v>
      </c>
      <c r="U133" s="30"/>
      <c r="V133" s="30"/>
      <c r="W133" s="30"/>
      <c r="X133" s="30"/>
      <c r="Y133" s="30"/>
      <c r="Z133" s="30"/>
      <c r="AA133" s="30"/>
      <c r="AB133" s="30"/>
      <c r="AC133" s="30"/>
      <c r="AD133" s="30"/>
      <c r="AE133" s="30"/>
      <c r="AR133" s="154" t="s">
        <v>367</v>
      </c>
      <c r="AT133" s="154" t="s">
        <v>154</v>
      </c>
      <c r="AU133" s="154" t="s">
        <v>83</v>
      </c>
      <c r="AY133" s="18" t="s">
        <v>152</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367</v>
      </c>
      <c r="BM133" s="154" t="s">
        <v>1212</v>
      </c>
    </row>
    <row r="134" spans="1:65" s="12" customFormat="1" ht="22.8" customHeight="1">
      <c r="B134" s="130"/>
      <c r="D134" s="131" t="s">
        <v>72</v>
      </c>
      <c r="E134" s="140" t="s">
        <v>380</v>
      </c>
      <c r="F134" s="140" t="s">
        <v>381</v>
      </c>
      <c r="J134" s="141">
        <f>BK134</f>
        <v>0</v>
      </c>
      <c r="L134" s="130"/>
      <c r="M134" s="134"/>
      <c r="N134" s="135"/>
      <c r="O134" s="135"/>
      <c r="P134" s="136">
        <f>P135</f>
        <v>0</v>
      </c>
      <c r="Q134" s="135"/>
      <c r="R134" s="136">
        <f>R135</f>
        <v>0</v>
      </c>
      <c r="S134" s="135"/>
      <c r="T134" s="137">
        <f>T135</f>
        <v>0</v>
      </c>
      <c r="AR134" s="131" t="s">
        <v>175</v>
      </c>
      <c r="AT134" s="138" t="s">
        <v>72</v>
      </c>
      <c r="AU134" s="138" t="s">
        <v>81</v>
      </c>
      <c r="AY134" s="131" t="s">
        <v>152</v>
      </c>
      <c r="BK134" s="139">
        <f>BK135</f>
        <v>0</v>
      </c>
    </row>
    <row r="135" spans="1:65" s="2" customFormat="1" ht="14.4" customHeight="1">
      <c r="A135" s="30"/>
      <c r="B135" s="142"/>
      <c r="C135" s="143" t="s">
        <v>175</v>
      </c>
      <c r="D135" s="143" t="s">
        <v>154</v>
      </c>
      <c r="E135" s="144" t="s">
        <v>383</v>
      </c>
      <c r="F135" s="145" t="s">
        <v>384</v>
      </c>
      <c r="G135" s="146" t="s">
        <v>373</v>
      </c>
      <c r="H135" s="147"/>
      <c r="I135" s="148"/>
      <c r="J135" s="148">
        <f>ROUND(I135*H135,2)</f>
        <v>0</v>
      </c>
      <c r="K135" s="149"/>
      <c r="L135" s="31"/>
      <c r="M135" s="184" t="s">
        <v>1</v>
      </c>
      <c r="N135" s="185" t="s">
        <v>38</v>
      </c>
      <c r="O135" s="186">
        <v>0</v>
      </c>
      <c r="P135" s="186">
        <f>O135*H135</f>
        <v>0</v>
      </c>
      <c r="Q135" s="186">
        <v>0</v>
      </c>
      <c r="R135" s="186">
        <f>Q135*H135</f>
        <v>0</v>
      </c>
      <c r="S135" s="186">
        <v>0</v>
      </c>
      <c r="T135" s="187">
        <f>S135*H135</f>
        <v>0</v>
      </c>
      <c r="U135" s="30"/>
      <c r="V135" s="30"/>
      <c r="W135" s="30"/>
      <c r="X135" s="30"/>
      <c r="Y135" s="30"/>
      <c r="Z135" s="30"/>
      <c r="AA135" s="30"/>
      <c r="AB135" s="30"/>
      <c r="AC135" s="30"/>
      <c r="AD135" s="30"/>
      <c r="AE135" s="30"/>
      <c r="AR135" s="154" t="s">
        <v>367</v>
      </c>
      <c r="AT135" s="154" t="s">
        <v>154</v>
      </c>
      <c r="AU135" s="154" t="s">
        <v>83</v>
      </c>
      <c r="AY135" s="18" t="s">
        <v>152</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367</v>
      </c>
      <c r="BM135" s="154" t="s">
        <v>1213</v>
      </c>
    </row>
    <row r="136" spans="1:65" s="2" customFormat="1" ht="6.9" customHeight="1">
      <c r="A136" s="30"/>
      <c r="B136" s="45"/>
      <c r="C136" s="46"/>
      <c r="D136" s="46"/>
      <c r="E136" s="46"/>
      <c r="F136" s="46"/>
      <c r="G136" s="46"/>
      <c r="H136" s="46"/>
      <c r="I136" s="46"/>
      <c r="J136" s="46"/>
      <c r="K136" s="46"/>
      <c r="L136" s="31"/>
      <c r="M136" s="30"/>
      <c r="O136" s="30"/>
      <c r="P136" s="30"/>
      <c r="Q136" s="30"/>
      <c r="R136" s="30"/>
      <c r="S136" s="30"/>
      <c r="T136" s="30"/>
      <c r="U136" s="30"/>
      <c r="V136" s="30"/>
      <c r="W136" s="30"/>
      <c r="X136" s="30"/>
      <c r="Y136" s="30"/>
      <c r="Z136" s="30"/>
      <c r="AA136" s="30"/>
      <c r="AB136" s="30"/>
      <c r="AC136" s="30"/>
      <c r="AD136" s="30"/>
      <c r="AE136" s="30"/>
    </row>
  </sheetData>
  <autoFilter ref="C122:K135"/>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dimension ref="A1:L91"/>
  <sheetViews>
    <sheetView workbookViewId="0">
      <selection activeCell="H23" sqref="H23:H60"/>
    </sheetView>
  </sheetViews>
  <sheetFormatPr defaultRowHeight="13.8"/>
  <cols>
    <col min="1" max="1" width="7.85546875" style="444" customWidth="1"/>
    <col min="2" max="2" width="9.140625" style="444"/>
    <col min="3" max="3" width="55.42578125" style="444" customWidth="1"/>
    <col min="4" max="4" width="9.140625" style="444"/>
    <col min="5" max="5" width="10.7109375" style="444" customWidth="1"/>
    <col min="6" max="6" width="12.5703125" style="444" customWidth="1"/>
    <col min="7" max="7" width="12" style="444" customWidth="1"/>
    <col min="8" max="8" width="11" style="444" customWidth="1"/>
    <col min="9" max="9" width="14.140625" style="444" customWidth="1"/>
    <col min="10" max="10" width="10.85546875" style="444" customWidth="1"/>
    <col min="11" max="11" width="12.7109375" style="444" customWidth="1"/>
    <col min="12" max="12" width="11.7109375" style="444" customWidth="1"/>
    <col min="13" max="16384" width="9.140625" style="444"/>
  </cols>
  <sheetData>
    <row r="1" spans="1:12">
      <c r="A1" s="444" t="s">
        <v>1606</v>
      </c>
      <c r="C1" s="444" t="s">
        <v>1607</v>
      </c>
    </row>
    <row r="2" spans="1:12">
      <c r="C2" s="444" t="s">
        <v>1608</v>
      </c>
    </row>
    <row r="4" spans="1:12" ht="18">
      <c r="A4" s="589" t="s">
        <v>1609</v>
      </c>
      <c r="B4" s="589"/>
      <c r="C4" s="590"/>
      <c r="D4" s="590"/>
      <c r="E4" s="590"/>
      <c r="F4" s="590"/>
      <c r="G4" s="590"/>
      <c r="H4" s="590"/>
      <c r="I4" s="590"/>
      <c r="J4" s="590"/>
      <c r="K4" s="590"/>
      <c r="L4" s="590"/>
    </row>
    <row r="5" spans="1:12" ht="18">
      <c r="A5" s="591" t="s">
        <v>1610</v>
      </c>
      <c r="B5" s="591"/>
      <c r="C5" s="592"/>
      <c r="D5" s="592"/>
      <c r="E5" s="592"/>
      <c r="F5" s="592"/>
      <c r="G5" s="592"/>
      <c r="H5" s="592"/>
      <c r="I5" s="592"/>
      <c r="J5" s="592"/>
      <c r="K5" s="592"/>
      <c r="L5" s="592"/>
    </row>
    <row r="6" spans="1:12" ht="18">
      <c r="A6" s="445"/>
      <c r="B6" s="445"/>
      <c r="C6" s="446"/>
      <c r="D6" s="446"/>
      <c r="E6" s="446"/>
      <c r="F6" s="446"/>
      <c r="G6" s="446"/>
      <c r="H6" s="446"/>
      <c r="I6" s="446"/>
      <c r="J6" s="446"/>
      <c r="K6" s="446"/>
      <c r="L6" s="446"/>
    </row>
    <row r="7" spans="1:12" ht="15.6">
      <c r="A7" s="447" t="s">
        <v>1611</v>
      </c>
      <c r="B7" s="447"/>
      <c r="C7" s="448" t="s">
        <v>1612</v>
      </c>
    </row>
    <row r="8" spans="1:12" ht="15.6">
      <c r="A8" s="447" t="s">
        <v>1613</v>
      </c>
      <c r="B8" s="447"/>
      <c r="C8" s="448" t="s">
        <v>1614</v>
      </c>
    </row>
    <row r="9" spans="1:12" ht="15.6">
      <c r="A9" s="447" t="s">
        <v>1615</v>
      </c>
      <c r="B9" s="447"/>
      <c r="C9" s="448" t="s">
        <v>1616</v>
      </c>
    </row>
    <row r="10" spans="1:12">
      <c r="A10" s="447"/>
      <c r="B10" s="447"/>
    </row>
    <row r="11" spans="1:12" ht="18">
      <c r="A11" s="447" t="s">
        <v>1617</v>
      </c>
      <c r="B11" s="447"/>
      <c r="C11" s="449" t="s">
        <v>1618</v>
      </c>
    </row>
    <row r="12" spans="1:12">
      <c r="C12" s="593"/>
      <c r="D12" s="593"/>
      <c r="E12" s="593"/>
      <c r="F12" s="593"/>
      <c r="G12" s="593"/>
      <c r="H12" s="593"/>
      <c r="I12" s="593"/>
      <c r="J12" s="593"/>
      <c r="K12" s="593"/>
    </row>
    <row r="13" spans="1:12">
      <c r="C13" s="593" t="s">
        <v>1619</v>
      </c>
      <c r="D13" s="594"/>
      <c r="E13" s="594"/>
      <c r="F13" s="594"/>
      <c r="G13" s="594"/>
      <c r="H13" s="594"/>
      <c r="I13" s="594"/>
      <c r="J13" s="595"/>
      <c r="K13" s="595"/>
    </row>
    <row r="14" spans="1:12">
      <c r="C14" s="596"/>
      <c r="D14" s="594"/>
      <c r="E14" s="594"/>
      <c r="F14" s="594"/>
      <c r="G14" s="594"/>
      <c r="H14" s="594"/>
      <c r="I14" s="594"/>
      <c r="J14" s="595"/>
      <c r="K14" s="595"/>
    </row>
    <row r="15" spans="1:12" ht="14.4" thickBot="1">
      <c r="C15" s="450"/>
      <c r="D15" s="451"/>
      <c r="E15" s="451"/>
      <c r="F15" s="451"/>
      <c r="G15" s="451"/>
      <c r="H15" s="451"/>
      <c r="I15" s="451"/>
      <c r="J15" s="452"/>
      <c r="K15" s="452"/>
    </row>
    <row r="16" spans="1:12" ht="16.2" thickBot="1">
      <c r="F16" s="597" t="s">
        <v>1620</v>
      </c>
      <c r="G16" s="598"/>
      <c r="H16" s="598"/>
      <c r="I16" s="599"/>
      <c r="J16" s="600">
        <f>SUM(L22,L41)</f>
        <v>0</v>
      </c>
      <c r="K16" s="601"/>
      <c r="L16" s="602"/>
    </row>
    <row r="18" spans="1:12" ht="26.4" customHeight="1">
      <c r="C18" s="586" t="s">
        <v>1621</v>
      </c>
      <c r="D18" s="587"/>
      <c r="E18" s="587"/>
      <c r="F18" s="587"/>
      <c r="G18" s="587"/>
      <c r="H18" s="587"/>
      <c r="I18" s="587"/>
      <c r="J18" s="587"/>
      <c r="K18" s="587"/>
      <c r="L18" s="588"/>
    </row>
    <row r="19" spans="1:12">
      <c r="C19" s="453"/>
      <c r="D19" s="452"/>
      <c r="E19" s="452"/>
      <c r="F19" s="452"/>
      <c r="G19" s="452"/>
      <c r="H19" s="452"/>
      <c r="I19" s="452"/>
      <c r="J19" s="452"/>
      <c r="K19" s="452"/>
      <c r="L19" s="452"/>
    </row>
    <row r="20" spans="1:12" ht="41.4">
      <c r="A20" s="454" t="s">
        <v>1622</v>
      </c>
      <c r="B20" s="455" t="s">
        <v>1623</v>
      </c>
      <c r="C20" s="456" t="s">
        <v>1624</v>
      </c>
      <c r="D20" s="457" t="s">
        <v>1625</v>
      </c>
      <c r="E20" s="458" t="s">
        <v>1481</v>
      </c>
      <c r="F20" s="459" t="s">
        <v>1626</v>
      </c>
      <c r="G20" s="459" t="s">
        <v>1627</v>
      </c>
      <c r="H20" s="459" t="s">
        <v>1628</v>
      </c>
      <c r="I20" s="459" t="s">
        <v>1629</v>
      </c>
      <c r="J20" s="460" t="s">
        <v>1630</v>
      </c>
      <c r="K20" s="459" t="s">
        <v>1631</v>
      </c>
      <c r="L20" s="461" t="s">
        <v>1632</v>
      </c>
    </row>
    <row r="21" spans="1:12">
      <c r="A21" s="462"/>
      <c r="B21" s="462"/>
      <c r="C21" s="463"/>
      <c r="D21" s="464"/>
      <c r="E21" s="465"/>
      <c r="F21" s="465"/>
      <c r="G21" s="466"/>
      <c r="H21" s="466"/>
      <c r="I21" s="466"/>
      <c r="J21" s="467"/>
      <c r="K21" s="468"/>
      <c r="L21" s="469"/>
    </row>
    <row r="22" spans="1:12" ht="12" customHeight="1">
      <c r="A22" s="470" t="s">
        <v>1633</v>
      </c>
      <c r="B22" s="471"/>
      <c r="C22" s="471" t="s">
        <v>1634</v>
      </c>
      <c r="D22" s="472"/>
      <c r="E22" s="473"/>
      <c r="F22" s="474"/>
      <c r="G22" s="475"/>
      <c r="H22" s="474"/>
      <c r="I22" s="475"/>
      <c r="J22" s="476"/>
      <c r="K22" s="475"/>
      <c r="L22" s="477">
        <f>SUM(K23:K39)</f>
        <v>0</v>
      </c>
    </row>
    <row r="23" spans="1:12" ht="15" customHeight="1">
      <c r="A23" s="478" t="s">
        <v>1635</v>
      </c>
      <c r="B23" s="479" t="s">
        <v>1636</v>
      </c>
      <c r="C23" s="480" t="s">
        <v>1637</v>
      </c>
      <c r="D23" s="481" t="s">
        <v>1638</v>
      </c>
      <c r="E23" s="482">
        <v>160</v>
      </c>
      <c r="F23" s="483"/>
      <c r="G23" s="484">
        <f t="shared" ref="G23:G39" si="0">E23*F23</f>
        <v>0</v>
      </c>
      <c r="H23" s="483"/>
      <c r="I23" s="484">
        <f t="shared" ref="I23:I39" si="1">E23*H23</f>
        <v>0</v>
      </c>
      <c r="J23" s="485">
        <f t="shared" ref="J23:K33" si="2">+F23+H23</f>
        <v>0</v>
      </c>
      <c r="K23" s="486">
        <f t="shared" si="2"/>
        <v>0</v>
      </c>
      <c r="L23" s="487"/>
    </row>
    <row r="24" spans="1:12" ht="15" customHeight="1">
      <c r="A24" s="478" t="s">
        <v>1639</v>
      </c>
      <c r="B24" s="479" t="s">
        <v>1640</v>
      </c>
      <c r="C24" s="480" t="s">
        <v>1641</v>
      </c>
      <c r="D24" s="481" t="s">
        <v>1638</v>
      </c>
      <c r="E24" s="482">
        <v>280</v>
      </c>
      <c r="F24" s="483"/>
      <c r="G24" s="484">
        <f t="shared" si="0"/>
        <v>0</v>
      </c>
      <c r="H24" s="483"/>
      <c r="I24" s="484">
        <f t="shared" si="1"/>
        <v>0</v>
      </c>
      <c r="J24" s="485">
        <f t="shared" si="2"/>
        <v>0</v>
      </c>
      <c r="K24" s="486">
        <f t="shared" si="2"/>
        <v>0</v>
      </c>
      <c r="L24" s="488"/>
    </row>
    <row r="25" spans="1:12" ht="15" customHeight="1">
      <c r="A25" s="478" t="s">
        <v>1642</v>
      </c>
      <c r="B25" s="479" t="s">
        <v>1640</v>
      </c>
      <c r="C25" s="480" t="s">
        <v>1643</v>
      </c>
      <c r="D25" s="481" t="s">
        <v>1638</v>
      </c>
      <c r="E25" s="482">
        <v>280</v>
      </c>
      <c r="F25" s="483"/>
      <c r="G25" s="484">
        <f t="shared" si="0"/>
        <v>0</v>
      </c>
      <c r="H25" s="483"/>
      <c r="I25" s="484">
        <f t="shared" si="1"/>
        <v>0</v>
      </c>
      <c r="J25" s="485">
        <f t="shared" si="2"/>
        <v>0</v>
      </c>
      <c r="K25" s="486">
        <f t="shared" si="2"/>
        <v>0</v>
      </c>
      <c r="L25" s="488"/>
    </row>
    <row r="26" spans="1:12" ht="15" customHeight="1">
      <c r="A26" s="478" t="s">
        <v>1644</v>
      </c>
      <c r="B26" s="479" t="s">
        <v>1645</v>
      </c>
      <c r="C26" s="480" t="s">
        <v>1646</v>
      </c>
      <c r="D26" s="481" t="s">
        <v>1638</v>
      </c>
      <c r="E26" s="482">
        <v>20</v>
      </c>
      <c r="F26" s="483"/>
      <c r="G26" s="484">
        <f t="shared" si="0"/>
        <v>0</v>
      </c>
      <c r="H26" s="483"/>
      <c r="I26" s="484">
        <f t="shared" si="1"/>
        <v>0</v>
      </c>
      <c r="J26" s="485">
        <f t="shared" si="2"/>
        <v>0</v>
      </c>
      <c r="K26" s="486">
        <f t="shared" si="2"/>
        <v>0</v>
      </c>
      <c r="L26" s="488"/>
    </row>
    <row r="27" spans="1:12" ht="15" customHeight="1">
      <c r="A27" s="478" t="s">
        <v>1647</v>
      </c>
      <c r="B27" s="479" t="s">
        <v>1648</v>
      </c>
      <c r="C27" s="480" t="s">
        <v>1649</v>
      </c>
      <c r="D27" s="481" t="s">
        <v>1638</v>
      </c>
      <c r="E27" s="482">
        <v>15.3</v>
      </c>
      <c r="F27" s="483"/>
      <c r="G27" s="484">
        <f t="shared" si="0"/>
        <v>0</v>
      </c>
      <c r="H27" s="483"/>
      <c r="I27" s="484">
        <f t="shared" si="1"/>
        <v>0</v>
      </c>
      <c r="J27" s="485">
        <f t="shared" si="2"/>
        <v>0</v>
      </c>
      <c r="K27" s="486">
        <f t="shared" si="2"/>
        <v>0</v>
      </c>
      <c r="L27" s="488"/>
    </row>
    <row r="28" spans="1:12" ht="15" customHeight="1">
      <c r="A28" s="478" t="s">
        <v>1650</v>
      </c>
      <c r="B28" s="479" t="s">
        <v>1651</v>
      </c>
      <c r="C28" s="480" t="s">
        <v>1652</v>
      </c>
      <c r="D28" s="481" t="s">
        <v>1653</v>
      </c>
      <c r="E28" s="482">
        <v>65</v>
      </c>
      <c r="F28" s="483"/>
      <c r="G28" s="484">
        <f t="shared" si="0"/>
        <v>0</v>
      </c>
      <c r="H28" s="483"/>
      <c r="I28" s="484">
        <f t="shared" si="1"/>
        <v>0</v>
      </c>
      <c r="J28" s="485">
        <f>+F28+H28</f>
        <v>0</v>
      </c>
      <c r="K28" s="486">
        <f>+G28+I28</f>
        <v>0</v>
      </c>
      <c r="L28" s="488"/>
    </row>
    <row r="29" spans="1:12" ht="15" customHeight="1">
      <c r="A29" s="478" t="s">
        <v>1654</v>
      </c>
      <c r="B29" s="479" t="s">
        <v>1651</v>
      </c>
      <c r="C29" s="480" t="s">
        <v>1655</v>
      </c>
      <c r="D29" s="481" t="s">
        <v>1653</v>
      </c>
      <c r="E29" s="482">
        <v>65</v>
      </c>
      <c r="F29" s="483"/>
      <c r="G29" s="484">
        <f>E29*F29</f>
        <v>0</v>
      </c>
      <c r="H29" s="483"/>
      <c r="I29" s="484">
        <f>E29*H29</f>
        <v>0</v>
      </c>
      <c r="J29" s="485">
        <f>+F29+H29</f>
        <v>0</v>
      </c>
      <c r="K29" s="486">
        <f>+G29+I29</f>
        <v>0</v>
      </c>
      <c r="L29" s="488"/>
    </row>
    <row r="30" spans="1:12" ht="15" customHeight="1">
      <c r="A30" s="478" t="s">
        <v>1656</v>
      </c>
      <c r="B30" s="479" t="s">
        <v>1657</v>
      </c>
      <c r="C30" s="480" t="s">
        <v>1658</v>
      </c>
      <c r="D30" s="481" t="s">
        <v>1653</v>
      </c>
      <c r="E30" s="482">
        <v>75</v>
      </c>
      <c r="F30" s="483"/>
      <c r="G30" s="484">
        <f t="shared" si="0"/>
        <v>0</v>
      </c>
      <c r="H30" s="483"/>
      <c r="I30" s="484">
        <f t="shared" si="1"/>
        <v>0</v>
      </c>
      <c r="J30" s="485">
        <f t="shared" si="2"/>
        <v>0</v>
      </c>
      <c r="K30" s="486">
        <f t="shared" si="2"/>
        <v>0</v>
      </c>
      <c r="L30" s="488"/>
    </row>
    <row r="31" spans="1:12" ht="15" customHeight="1">
      <c r="A31" s="478" t="s">
        <v>1659</v>
      </c>
      <c r="B31" s="479" t="s">
        <v>1657</v>
      </c>
      <c r="C31" s="480" t="s">
        <v>1660</v>
      </c>
      <c r="D31" s="481" t="s">
        <v>1653</v>
      </c>
      <c r="E31" s="482">
        <v>75</v>
      </c>
      <c r="F31" s="483"/>
      <c r="G31" s="484">
        <f t="shared" si="0"/>
        <v>0</v>
      </c>
      <c r="H31" s="483"/>
      <c r="I31" s="484">
        <f t="shared" si="1"/>
        <v>0</v>
      </c>
      <c r="J31" s="485">
        <f t="shared" si="2"/>
        <v>0</v>
      </c>
      <c r="K31" s="486">
        <f t="shared" si="2"/>
        <v>0</v>
      </c>
      <c r="L31" s="488"/>
    </row>
    <row r="32" spans="1:12" ht="15" customHeight="1">
      <c r="A32" s="478" t="s">
        <v>1661</v>
      </c>
      <c r="B32" s="479" t="s">
        <v>1662</v>
      </c>
      <c r="C32" s="480" t="s">
        <v>1663</v>
      </c>
      <c r="D32" s="481" t="s">
        <v>1638</v>
      </c>
      <c r="E32" s="482">
        <v>13</v>
      </c>
      <c r="F32" s="483"/>
      <c r="G32" s="484">
        <f t="shared" si="0"/>
        <v>0</v>
      </c>
      <c r="H32" s="483"/>
      <c r="I32" s="484">
        <f t="shared" si="1"/>
        <v>0</v>
      </c>
      <c r="J32" s="485">
        <f>+F32+H32</f>
        <v>0</v>
      </c>
      <c r="K32" s="486">
        <f>+G32+I32</f>
        <v>0</v>
      </c>
      <c r="L32" s="488"/>
    </row>
    <row r="33" spans="1:12" ht="15" customHeight="1">
      <c r="A33" s="478" t="s">
        <v>1664</v>
      </c>
      <c r="B33" s="479" t="s">
        <v>1665</v>
      </c>
      <c r="C33" s="480" t="s">
        <v>1666</v>
      </c>
      <c r="D33" s="481" t="s">
        <v>1638</v>
      </c>
      <c r="E33" s="482">
        <v>93.8</v>
      </c>
      <c r="F33" s="483"/>
      <c r="G33" s="484">
        <f t="shared" si="0"/>
        <v>0</v>
      </c>
      <c r="H33" s="483"/>
      <c r="I33" s="484">
        <f t="shared" si="1"/>
        <v>0</v>
      </c>
      <c r="J33" s="485">
        <f t="shared" si="2"/>
        <v>0</v>
      </c>
      <c r="K33" s="486">
        <f t="shared" si="2"/>
        <v>0</v>
      </c>
      <c r="L33" s="488"/>
    </row>
    <row r="34" spans="1:12" ht="15" customHeight="1">
      <c r="A34" s="478" t="s">
        <v>1667</v>
      </c>
      <c r="B34" s="479" t="s">
        <v>1668</v>
      </c>
      <c r="C34" s="480" t="s">
        <v>1669</v>
      </c>
      <c r="D34" s="481" t="s">
        <v>1638</v>
      </c>
      <c r="E34" s="482">
        <v>345.9</v>
      </c>
      <c r="F34" s="483"/>
      <c r="G34" s="484">
        <f t="shared" si="0"/>
        <v>0</v>
      </c>
      <c r="H34" s="483"/>
      <c r="I34" s="484">
        <f t="shared" si="1"/>
        <v>0</v>
      </c>
      <c r="J34" s="485">
        <f>+F34+H34</f>
        <v>0</v>
      </c>
      <c r="K34" s="486">
        <f>+G34+I34</f>
        <v>0</v>
      </c>
      <c r="L34" s="488"/>
    </row>
    <row r="35" spans="1:12" ht="15" customHeight="1">
      <c r="A35" s="478" t="s">
        <v>1670</v>
      </c>
      <c r="B35" s="479" t="s">
        <v>1668</v>
      </c>
      <c r="C35" s="480" t="s">
        <v>1671</v>
      </c>
      <c r="D35" s="481" t="s">
        <v>1638</v>
      </c>
      <c r="E35" s="482">
        <v>345.9</v>
      </c>
      <c r="F35" s="483"/>
      <c r="G35" s="484">
        <f t="shared" si="0"/>
        <v>0</v>
      </c>
      <c r="H35" s="483"/>
      <c r="I35" s="484">
        <f t="shared" si="1"/>
        <v>0</v>
      </c>
      <c r="J35" s="485">
        <f>+F35+H35</f>
        <v>0</v>
      </c>
      <c r="K35" s="486">
        <f>+G35+I35</f>
        <v>0</v>
      </c>
      <c r="L35" s="488"/>
    </row>
    <row r="36" spans="1:12" ht="30.6" customHeight="1">
      <c r="A36" s="478" t="s">
        <v>1672</v>
      </c>
      <c r="B36" s="479" t="s">
        <v>1673</v>
      </c>
      <c r="C36" s="480" t="s">
        <v>1674</v>
      </c>
      <c r="D36" s="481" t="s">
        <v>1638</v>
      </c>
      <c r="E36" s="482">
        <v>142.1</v>
      </c>
      <c r="F36" s="483"/>
      <c r="G36" s="484">
        <f t="shared" si="0"/>
        <v>0</v>
      </c>
      <c r="H36" s="483"/>
      <c r="I36" s="484">
        <f t="shared" si="1"/>
        <v>0</v>
      </c>
      <c r="J36" s="485">
        <f t="shared" ref="J36:K39" si="3">+F36+H36</f>
        <v>0</v>
      </c>
      <c r="K36" s="486">
        <f t="shared" si="3"/>
        <v>0</v>
      </c>
      <c r="L36" s="488"/>
    </row>
    <row r="37" spans="1:12" ht="30.6" customHeight="1">
      <c r="A37" s="478" t="s">
        <v>1675</v>
      </c>
      <c r="B37" s="479" t="s">
        <v>1673</v>
      </c>
      <c r="C37" s="480" t="s">
        <v>1676</v>
      </c>
      <c r="D37" s="481" t="s">
        <v>1638</v>
      </c>
      <c r="E37" s="482">
        <v>710.5</v>
      </c>
      <c r="F37" s="483"/>
      <c r="G37" s="484">
        <f t="shared" si="0"/>
        <v>0</v>
      </c>
      <c r="H37" s="483"/>
      <c r="I37" s="484">
        <f t="shared" si="1"/>
        <v>0</v>
      </c>
      <c r="J37" s="485">
        <f t="shared" si="3"/>
        <v>0</v>
      </c>
      <c r="K37" s="486">
        <f t="shared" si="3"/>
        <v>0</v>
      </c>
      <c r="L37" s="488"/>
    </row>
    <row r="38" spans="1:12" ht="15" customHeight="1">
      <c r="A38" s="478" t="s">
        <v>1677</v>
      </c>
      <c r="B38" s="479" t="s">
        <v>1673</v>
      </c>
      <c r="C38" s="480" t="s">
        <v>1678</v>
      </c>
      <c r="D38" s="481" t="s">
        <v>1638</v>
      </c>
      <c r="E38" s="482">
        <v>142.1</v>
      </c>
      <c r="F38" s="483"/>
      <c r="G38" s="484">
        <f t="shared" si="0"/>
        <v>0</v>
      </c>
      <c r="H38" s="483"/>
      <c r="I38" s="484">
        <f t="shared" si="1"/>
        <v>0</v>
      </c>
      <c r="J38" s="485">
        <f t="shared" si="3"/>
        <v>0</v>
      </c>
      <c r="K38" s="486">
        <f t="shared" si="3"/>
        <v>0</v>
      </c>
      <c r="L38" s="488"/>
    </row>
    <row r="39" spans="1:12" ht="15" customHeight="1">
      <c r="A39" s="478" t="s">
        <v>1679</v>
      </c>
      <c r="B39" s="479" t="s">
        <v>1680</v>
      </c>
      <c r="C39" s="480" t="s">
        <v>1681</v>
      </c>
      <c r="D39" s="481" t="s">
        <v>1653</v>
      </c>
      <c r="E39" s="482">
        <v>600</v>
      </c>
      <c r="F39" s="483"/>
      <c r="G39" s="484">
        <f t="shared" si="0"/>
        <v>0</v>
      </c>
      <c r="H39" s="483"/>
      <c r="I39" s="484">
        <f t="shared" si="1"/>
        <v>0</v>
      </c>
      <c r="J39" s="489">
        <f t="shared" si="3"/>
        <v>0</v>
      </c>
      <c r="K39" s="490">
        <f t="shared" si="3"/>
        <v>0</v>
      </c>
      <c r="L39" s="488"/>
    </row>
    <row r="40" spans="1:12" ht="15" customHeight="1">
      <c r="C40" s="491"/>
      <c r="D40" s="492"/>
      <c r="E40" s="493"/>
      <c r="F40" s="494"/>
      <c r="G40" s="495"/>
      <c r="H40" s="494"/>
      <c r="I40" s="495"/>
      <c r="J40" s="496"/>
      <c r="K40" s="497"/>
      <c r="L40" s="498"/>
    </row>
    <row r="41" spans="1:12" ht="15" customHeight="1">
      <c r="A41" s="470" t="s">
        <v>1682</v>
      </c>
      <c r="B41" s="471"/>
      <c r="C41" s="471" t="s">
        <v>1683</v>
      </c>
      <c r="D41" s="472"/>
      <c r="E41" s="499"/>
      <c r="F41" s="474"/>
      <c r="G41" s="475"/>
      <c r="H41" s="474"/>
      <c r="I41" s="475"/>
      <c r="J41" s="476"/>
      <c r="K41" s="475"/>
      <c r="L41" s="477">
        <f>SUM(K42:K60)</f>
        <v>0</v>
      </c>
    </row>
    <row r="42" spans="1:12" ht="15" customHeight="1">
      <c r="A42" s="478" t="s">
        <v>1684</v>
      </c>
      <c r="B42" s="479" t="s">
        <v>1685</v>
      </c>
      <c r="C42" s="480" t="s">
        <v>1686</v>
      </c>
      <c r="D42" s="481" t="s">
        <v>173</v>
      </c>
      <c r="E42" s="482">
        <v>50</v>
      </c>
      <c r="F42" s="483"/>
      <c r="G42" s="484">
        <f t="shared" ref="G42:G60" si="4">E42*F42</f>
        <v>0</v>
      </c>
      <c r="H42" s="483"/>
      <c r="I42" s="484">
        <f t="shared" ref="I42:I60" si="5">E42*H42</f>
        <v>0</v>
      </c>
      <c r="J42" s="485">
        <f t="shared" ref="J42:K57" si="6">+F42+H42</f>
        <v>0</v>
      </c>
      <c r="K42" s="486">
        <f t="shared" si="6"/>
        <v>0</v>
      </c>
      <c r="L42" s="487"/>
    </row>
    <row r="43" spans="1:12" ht="15" customHeight="1">
      <c r="A43" s="478" t="s">
        <v>1687</v>
      </c>
      <c r="B43" s="479" t="s">
        <v>1685</v>
      </c>
      <c r="C43" s="480" t="s">
        <v>1688</v>
      </c>
      <c r="D43" s="481" t="s">
        <v>173</v>
      </c>
      <c r="E43" s="482">
        <v>175</v>
      </c>
      <c r="F43" s="483"/>
      <c r="G43" s="484">
        <f t="shared" si="4"/>
        <v>0</v>
      </c>
      <c r="H43" s="483"/>
      <c r="I43" s="484">
        <f t="shared" si="5"/>
        <v>0</v>
      </c>
      <c r="J43" s="485">
        <f t="shared" si="6"/>
        <v>0</v>
      </c>
      <c r="K43" s="486">
        <f t="shared" si="6"/>
        <v>0</v>
      </c>
      <c r="L43" s="488"/>
    </row>
    <row r="44" spans="1:12" ht="15" customHeight="1">
      <c r="A44" s="478" t="s">
        <v>1689</v>
      </c>
      <c r="B44" s="479" t="s">
        <v>1690</v>
      </c>
      <c r="C44" s="480" t="s">
        <v>1691</v>
      </c>
      <c r="D44" s="481" t="s">
        <v>289</v>
      </c>
      <c r="E44" s="482">
        <v>12</v>
      </c>
      <c r="F44" s="483"/>
      <c r="G44" s="484">
        <f t="shared" si="4"/>
        <v>0</v>
      </c>
      <c r="H44" s="483"/>
      <c r="I44" s="484">
        <f t="shared" si="5"/>
        <v>0</v>
      </c>
      <c r="J44" s="485">
        <f t="shared" si="6"/>
        <v>0</v>
      </c>
      <c r="K44" s="486">
        <f t="shared" si="6"/>
        <v>0</v>
      </c>
      <c r="L44" s="488"/>
    </row>
    <row r="45" spans="1:12" ht="15" customHeight="1">
      <c r="A45" s="478" t="s">
        <v>1692</v>
      </c>
      <c r="B45" s="479" t="s">
        <v>1690</v>
      </c>
      <c r="C45" s="480" t="s">
        <v>1693</v>
      </c>
      <c r="D45" s="481" t="s">
        <v>289</v>
      </c>
      <c r="E45" s="482">
        <v>1</v>
      </c>
      <c r="F45" s="483"/>
      <c r="G45" s="484">
        <f t="shared" si="4"/>
        <v>0</v>
      </c>
      <c r="H45" s="483"/>
      <c r="I45" s="484">
        <f t="shared" si="5"/>
        <v>0</v>
      </c>
      <c r="J45" s="485">
        <f t="shared" si="6"/>
        <v>0</v>
      </c>
      <c r="K45" s="486">
        <f t="shared" si="6"/>
        <v>0</v>
      </c>
      <c r="L45" s="488"/>
    </row>
    <row r="46" spans="1:12" ht="15" customHeight="1">
      <c r="A46" s="478" t="s">
        <v>1694</v>
      </c>
      <c r="B46" s="479" t="s">
        <v>1695</v>
      </c>
      <c r="C46" s="480" t="s">
        <v>1696</v>
      </c>
      <c r="D46" s="481" t="s">
        <v>289</v>
      </c>
      <c r="E46" s="482">
        <v>4</v>
      </c>
      <c r="F46" s="483"/>
      <c r="G46" s="484">
        <f t="shared" si="4"/>
        <v>0</v>
      </c>
      <c r="H46" s="483"/>
      <c r="I46" s="484">
        <f t="shared" si="5"/>
        <v>0</v>
      </c>
      <c r="J46" s="485">
        <f t="shared" si="6"/>
        <v>0</v>
      </c>
      <c r="K46" s="486">
        <f t="shared" si="6"/>
        <v>0</v>
      </c>
      <c r="L46" s="488"/>
    </row>
    <row r="47" spans="1:12" ht="15" customHeight="1">
      <c r="A47" s="478" t="s">
        <v>1697</v>
      </c>
      <c r="B47" s="479" t="s">
        <v>1695</v>
      </c>
      <c r="C47" s="480" t="s">
        <v>1698</v>
      </c>
      <c r="D47" s="481" t="s">
        <v>289</v>
      </c>
      <c r="E47" s="482">
        <v>35</v>
      </c>
      <c r="F47" s="483"/>
      <c r="G47" s="484">
        <f t="shared" si="4"/>
        <v>0</v>
      </c>
      <c r="H47" s="483"/>
      <c r="I47" s="484">
        <f t="shared" si="5"/>
        <v>0</v>
      </c>
      <c r="J47" s="485">
        <f>+F47+H47</f>
        <v>0</v>
      </c>
      <c r="K47" s="486">
        <f>+G47+I47</f>
        <v>0</v>
      </c>
      <c r="L47" s="488"/>
    </row>
    <row r="48" spans="1:12" ht="15" customHeight="1">
      <c r="A48" s="478" t="s">
        <v>1699</v>
      </c>
      <c r="B48" s="479" t="s">
        <v>1695</v>
      </c>
      <c r="C48" s="480" t="s">
        <v>1700</v>
      </c>
      <c r="D48" s="481" t="s">
        <v>289</v>
      </c>
      <c r="E48" s="482">
        <v>4</v>
      </c>
      <c r="F48" s="483"/>
      <c r="G48" s="484">
        <f t="shared" si="4"/>
        <v>0</v>
      </c>
      <c r="H48" s="483"/>
      <c r="I48" s="484">
        <f t="shared" si="5"/>
        <v>0</v>
      </c>
      <c r="J48" s="485">
        <f t="shared" si="6"/>
        <v>0</v>
      </c>
      <c r="K48" s="486">
        <f t="shared" si="6"/>
        <v>0</v>
      </c>
      <c r="L48" s="488"/>
    </row>
    <row r="49" spans="1:12" ht="28.8" customHeight="1">
      <c r="A49" s="478" t="s">
        <v>1701</v>
      </c>
      <c r="B49" s="479" t="s">
        <v>1702</v>
      </c>
      <c r="C49" s="500" t="s">
        <v>1703</v>
      </c>
      <c r="D49" s="481" t="s">
        <v>1704</v>
      </c>
      <c r="E49" s="501">
        <v>4</v>
      </c>
      <c r="F49" s="483"/>
      <c r="G49" s="484">
        <f t="shared" si="4"/>
        <v>0</v>
      </c>
      <c r="H49" s="483"/>
      <c r="I49" s="484">
        <f t="shared" si="5"/>
        <v>0</v>
      </c>
      <c r="J49" s="485">
        <f t="shared" si="6"/>
        <v>0</v>
      </c>
      <c r="K49" s="486">
        <f t="shared" si="6"/>
        <v>0</v>
      </c>
      <c r="L49" s="488"/>
    </row>
    <row r="50" spans="1:12" ht="26.4" customHeight="1">
      <c r="A50" s="478" t="s">
        <v>1705</v>
      </c>
      <c r="B50" s="479" t="s">
        <v>1702</v>
      </c>
      <c r="C50" s="500" t="s">
        <v>1706</v>
      </c>
      <c r="D50" s="481" t="s">
        <v>1704</v>
      </c>
      <c r="E50" s="501">
        <v>2</v>
      </c>
      <c r="F50" s="483"/>
      <c r="G50" s="484">
        <f t="shared" si="4"/>
        <v>0</v>
      </c>
      <c r="H50" s="483"/>
      <c r="I50" s="484">
        <f t="shared" si="5"/>
        <v>0</v>
      </c>
      <c r="J50" s="485">
        <f t="shared" si="6"/>
        <v>0</v>
      </c>
      <c r="K50" s="486">
        <f t="shared" si="6"/>
        <v>0</v>
      </c>
      <c r="L50" s="488"/>
    </row>
    <row r="51" spans="1:12" ht="29.4" customHeight="1">
      <c r="A51" s="478" t="s">
        <v>1707</v>
      </c>
      <c r="B51" s="479" t="s">
        <v>1702</v>
      </c>
      <c r="C51" s="500" t="s">
        <v>1708</v>
      </c>
      <c r="D51" s="481" t="s">
        <v>1704</v>
      </c>
      <c r="E51" s="501">
        <v>1</v>
      </c>
      <c r="F51" s="483"/>
      <c r="G51" s="484">
        <f t="shared" si="4"/>
        <v>0</v>
      </c>
      <c r="H51" s="483"/>
      <c r="I51" s="484">
        <f t="shared" si="5"/>
        <v>0</v>
      </c>
      <c r="J51" s="485">
        <f t="shared" si="6"/>
        <v>0</v>
      </c>
      <c r="K51" s="486">
        <f t="shared" si="6"/>
        <v>0</v>
      </c>
      <c r="L51" s="488"/>
    </row>
    <row r="52" spans="1:12" ht="28.2" customHeight="1">
      <c r="A52" s="478" t="s">
        <v>1709</v>
      </c>
      <c r="B52" s="479" t="s">
        <v>1702</v>
      </c>
      <c r="C52" s="500" t="s">
        <v>1710</v>
      </c>
      <c r="D52" s="481" t="s">
        <v>1704</v>
      </c>
      <c r="E52" s="501">
        <v>1</v>
      </c>
      <c r="F52" s="483"/>
      <c r="G52" s="484">
        <f>E52*F52</f>
        <v>0</v>
      </c>
      <c r="H52" s="483"/>
      <c r="I52" s="484">
        <f>E52*H52</f>
        <v>0</v>
      </c>
      <c r="J52" s="485">
        <f>+F52+H52</f>
        <v>0</v>
      </c>
      <c r="K52" s="486">
        <f>+G52+I52</f>
        <v>0</v>
      </c>
      <c r="L52" s="488"/>
    </row>
    <row r="53" spans="1:12" ht="27.6" customHeight="1">
      <c r="A53" s="478" t="s">
        <v>1711</v>
      </c>
      <c r="B53" s="479" t="s">
        <v>1712</v>
      </c>
      <c r="C53" s="500" t="s">
        <v>1713</v>
      </c>
      <c r="D53" s="481" t="s">
        <v>1704</v>
      </c>
      <c r="E53" s="501">
        <v>1</v>
      </c>
      <c r="F53" s="483"/>
      <c r="G53" s="484">
        <f>E53*F53</f>
        <v>0</v>
      </c>
      <c r="H53" s="483"/>
      <c r="I53" s="484">
        <f>E53*H53</f>
        <v>0</v>
      </c>
      <c r="J53" s="485">
        <f>+F53+H53</f>
        <v>0</v>
      </c>
      <c r="K53" s="486">
        <f>+G53+I53</f>
        <v>0</v>
      </c>
      <c r="L53" s="488"/>
    </row>
    <row r="54" spans="1:12" ht="29.4" customHeight="1">
      <c r="A54" s="478" t="s">
        <v>1714</v>
      </c>
      <c r="B54" s="479" t="s">
        <v>1715</v>
      </c>
      <c r="C54" s="500" t="s">
        <v>1716</v>
      </c>
      <c r="D54" s="481" t="s">
        <v>1704</v>
      </c>
      <c r="E54" s="501">
        <v>1</v>
      </c>
      <c r="F54" s="483"/>
      <c r="G54" s="484">
        <f t="shared" si="4"/>
        <v>0</v>
      </c>
      <c r="H54" s="483"/>
      <c r="I54" s="484">
        <f t="shared" si="5"/>
        <v>0</v>
      </c>
      <c r="J54" s="485">
        <f t="shared" si="6"/>
        <v>0</v>
      </c>
      <c r="K54" s="486">
        <f t="shared" si="6"/>
        <v>0</v>
      </c>
      <c r="L54" s="488"/>
    </row>
    <row r="55" spans="1:12" ht="25.8" customHeight="1">
      <c r="A55" s="478" t="s">
        <v>1717</v>
      </c>
      <c r="B55" s="479" t="s">
        <v>1715</v>
      </c>
      <c r="C55" s="500" t="s">
        <v>1718</v>
      </c>
      <c r="D55" s="481" t="s">
        <v>1704</v>
      </c>
      <c r="E55" s="501">
        <v>1</v>
      </c>
      <c r="F55" s="483"/>
      <c r="G55" s="484">
        <f t="shared" si="4"/>
        <v>0</v>
      </c>
      <c r="H55" s="483"/>
      <c r="I55" s="484">
        <f t="shared" si="5"/>
        <v>0</v>
      </c>
      <c r="J55" s="485">
        <f t="shared" si="6"/>
        <v>0</v>
      </c>
      <c r="K55" s="486">
        <f t="shared" si="6"/>
        <v>0</v>
      </c>
      <c r="L55" s="488"/>
    </row>
    <row r="56" spans="1:12" ht="27" customHeight="1">
      <c r="A56" s="478" t="s">
        <v>1719</v>
      </c>
      <c r="B56" s="479" t="s">
        <v>1720</v>
      </c>
      <c r="C56" s="480" t="s">
        <v>1721</v>
      </c>
      <c r="D56" s="481" t="s">
        <v>1704</v>
      </c>
      <c r="E56" s="482">
        <v>2</v>
      </c>
      <c r="F56" s="483"/>
      <c r="G56" s="484">
        <f t="shared" si="4"/>
        <v>0</v>
      </c>
      <c r="H56" s="483"/>
      <c r="I56" s="484">
        <f t="shared" si="5"/>
        <v>0</v>
      </c>
      <c r="J56" s="485">
        <f t="shared" si="6"/>
        <v>0</v>
      </c>
      <c r="K56" s="486">
        <f>+G56+I56</f>
        <v>0</v>
      </c>
      <c r="L56" s="488"/>
    </row>
    <row r="57" spans="1:12" ht="15" customHeight="1">
      <c r="A57" s="478" t="s">
        <v>1722</v>
      </c>
      <c r="B57" s="479" t="s">
        <v>1723</v>
      </c>
      <c r="C57" s="480" t="s">
        <v>1724</v>
      </c>
      <c r="D57" s="481" t="s">
        <v>173</v>
      </c>
      <c r="E57" s="482">
        <v>170</v>
      </c>
      <c r="F57" s="483"/>
      <c r="G57" s="484">
        <f t="shared" si="4"/>
        <v>0</v>
      </c>
      <c r="H57" s="483"/>
      <c r="I57" s="484">
        <f t="shared" si="5"/>
        <v>0</v>
      </c>
      <c r="J57" s="485">
        <f t="shared" si="6"/>
        <v>0</v>
      </c>
      <c r="K57" s="486">
        <f>+G57+I57</f>
        <v>0</v>
      </c>
      <c r="L57" s="488"/>
    </row>
    <row r="58" spans="1:12" ht="41.4" customHeight="1">
      <c r="A58" s="478" t="s">
        <v>1725</v>
      </c>
      <c r="B58" s="479" t="s">
        <v>1726</v>
      </c>
      <c r="C58" s="500" t="s">
        <v>1727</v>
      </c>
      <c r="D58" s="481" t="s">
        <v>1704</v>
      </c>
      <c r="E58" s="501">
        <v>1</v>
      </c>
      <c r="F58" s="483"/>
      <c r="G58" s="484">
        <f t="shared" si="4"/>
        <v>0</v>
      </c>
      <c r="H58" s="483"/>
      <c r="I58" s="484">
        <f t="shared" si="5"/>
        <v>0</v>
      </c>
      <c r="J58" s="485">
        <f t="shared" ref="J58:K58" si="7">+F58+H58</f>
        <v>0</v>
      </c>
      <c r="K58" s="486">
        <f t="shared" si="7"/>
        <v>0</v>
      </c>
      <c r="L58" s="488"/>
    </row>
    <row r="59" spans="1:12" ht="43.2" customHeight="1">
      <c r="A59" s="478" t="s">
        <v>1728</v>
      </c>
      <c r="B59" s="479" t="s">
        <v>1726</v>
      </c>
      <c r="C59" s="500" t="s">
        <v>1729</v>
      </c>
      <c r="D59" s="481" t="s">
        <v>1704</v>
      </c>
      <c r="E59" s="501">
        <v>1</v>
      </c>
      <c r="F59" s="483"/>
      <c r="G59" s="484">
        <f t="shared" si="4"/>
        <v>0</v>
      </c>
      <c r="H59" s="483"/>
      <c r="I59" s="484">
        <f t="shared" si="5"/>
        <v>0</v>
      </c>
      <c r="J59" s="485">
        <f>+F59+H59</f>
        <v>0</v>
      </c>
      <c r="K59" s="486">
        <f>+G59+I59</f>
        <v>0</v>
      </c>
      <c r="L59" s="488"/>
    </row>
    <row r="60" spans="1:12" ht="15" customHeight="1">
      <c r="A60" s="478" t="s">
        <v>1730</v>
      </c>
      <c r="B60" s="479"/>
      <c r="C60" s="480" t="s">
        <v>1731</v>
      </c>
      <c r="D60" s="481" t="s">
        <v>255</v>
      </c>
      <c r="E60" s="482">
        <v>4.5</v>
      </c>
      <c r="F60" s="483"/>
      <c r="G60" s="484">
        <f t="shared" si="4"/>
        <v>0</v>
      </c>
      <c r="H60" s="483"/>
      <c r="I60" s="484">
        <f t="shared" si="5"/>
        <v>0</v>
      </c>
      <c r="J60" s="485">
        <f>+F60+H60</f>
        <v>0</v>
      </c>
      <c r="K60" s="486">
        <f>+G60+I60</f>
        <v>0</v>
      </c>
      <c r="L60" s="488"/>
    </row>
    <row r="61" spans="1:12">
      <c r="C61" s="491"/>
      <c r="D61" s="492"/>
      <c r="E61" s="493"/>
      <c r="F61" s="494"/>
      <c r="G61" s="495"/>
      <c r="H61" s="494"/>
      <c r="I61" s="495"/>
      <c r="J61" s="496"/>
      <c r="K61" s="497"/>
      <c r="L61" s="488"/>
    </row>
    <row r="62" spans="1:12">
      <c r="A62" s="502"/>
      <c r="B62" s="502"/>
      <c r="C62" s="503"/>
      <c r="D62" s="502"/>
      <c r="E62" s="504"/>
      <c r="F62" s="502"/>
      <c r="G62" s="502"/>
      <c r="H62" s="502"/>
      <c r="I62" s="502"/>
      <c r="J62" s="502"/>
      <c r="K62" s="502"/>
      <c r="L62" s="505"/>
    </row>
    <row r="63" spans="1:12">
      <c r="A63" s="502"/>
      <c r="B63" s="502"/>
      <c r="C63" s="503"/>
      <c r="D63" s="502"/>
      <c r="E63" s="504"/>
      <c r="F63" s="502"/>
      <c r="G63" s="502"/>
      <c r="H63" s="502"/>
      <c r="I63" s="502"/>
      <c r="J63" s="502"/>
      <c r="K63" s="502"/>
      <c r="L63" s="503"/>
    </row>
    <row r="64" spans="1:12">
      <c r="A64" s="502"/>
      <c r="B64" s="502"/>
      <c r="C64" s="503"/>
      <c r="D64" s="503"/>
      <c r="E64" s="506"/>
      <c r="F64" s="503"/>
      <c r="G64" s="503"/>
      <c r="H64" s="503"/>
      <c r="I64" s="503"/>
      <c r="J64" s="503"/>
      <c r="K64" s="503"/>
      <c r="L64" s="503"/>
    </row>
    <row r="65" spans="1:12">
      <c r="A65" s="502"/>
      <c r="B65" s="502"/>
      <c r="C65" s="503"/>
      <c r="D65" s="503"/>
      <c r="E65" s="506"/>
      <c r="F65" s="503"/>
      <c r="G65" s="503"/>
      <c r="H65" s="503"/>
      <c r="I65" s="503"/>
      <c r="J65" s="503"/>
      <c r="K65" s="503"/>
      <c r="L65" s="503"/>
    </row>
    <row r="66" spans="1:12">
      <c r="A66" s="502"/>
      <c r="B66" s="502"/>
      <c r="C66" s="503"/>
      <c r="D66" s="503"/>
      <c r="E66" s="506"/>
      <c r="F66" s="503"/>
      <c r="G66" s="503"/>
      <c r="H66" s="503"/>
      <c r="I66" s="503"/>
      <c r="J66" s="503"/>
      <c r="K66" s="503"/>
      <c r="L66" s="503"/>
    </row>
    <row r="67" spans="1:12">
      <c r="A67" s="502"/>
      <c r="B67" s="502"/>
      <c r="C67" s="503"/>
      <c r="D67" s="503"/>
      <c r="E67" s="506"/>
      <c r="F67" s="503"/>
      <c r="G67" s="503"/>
      <c r="H67" s="503"/>
      <c r="I67" s="503"/>
      <c r="J67" s="503"/>
      <c r="K67" s="503"/>
      <c r="L67" s="503"/>
    </row>
    <row r="68" spans="1:12">
      <c r="A68" s="502"/>
      <c r="B68" s="502"/>
      <c r="C68" s="503"/>
      <c r="D68" s="503"/>
      <c r="E68" s="506"/>
      <c r="F68" s="503"/>
      <c r="G68" s="503"/>
      <c r="H68" s="503"/>
      <c r="I68" s="503"/>
      <c r="J68" s="503"/>
      <c r="K68" s="503"/>
      <c r="L68" s="503"/>
    </row>
    <row r="69" spans="1:12">
      <c r="A69" s="502"/>
      <c r="B69" s="502"/>
      <c r="C69" s="503"/>
      <c r="D69" s="503"/>
      <c r="E69" s="506"/>
      <c r="F69" s="503"/>
      <c r="G69" s="503"/>
      <c r="H69" s="503"/>
      <c r="I69" s="503"/>
      <c r="J69" s="503"/>
      <c r="K69" s="503"/>
      <c r="L69" s="503"/>
    </row>
    <row r="70" spans="1:12">
      <c r="A70" s="507"/>
      <c r="B70" s="507"/>
      <c r="E70" s="508"/>
    </row>
    <row r="71" spans="1:12">
      <c r="E71" s="508"/>
    </row>
    <row r="72" spans="1:12">
      <c r="E72" s="508"/>
    </row>
    <row r="73" spans="1:12">
      <c r="E73" s="508"/>
    </row>
    <row r="74" spans="1:12">
      <c r="E74" s="508"/>
    </row>
    <row r="75" spans="1:12">
      <c r="E75" s="508"/>
    </row>
    <row r="76" spans="1:12">
      <c r="E76" s="508"/>
    </row>
    <row r="77" spans="1:12">
      <c r="E77" s="508"/>
    </row>
    <row r="78" spans="1:12">
      <c r="E78" s="508"/>
    </row>
    <row r="79" spans="1:12">
      <c r="E79" s="508"/>
    </row>
    <row r="80" spans="1:12">
      <c r="E80" s="508"/>
    </row>
    <row r="81" spans="5:5">
      <c r="E81" s="508"/>
    </row>
    <row r="82" spans="5:5">
      <c r="E82" s="508"/>
    </row>
    <row r="83" spans="5:5">
      <c r="E83" s="508"/>
    </row>
    <row r="84" spans="5:5">
      <c r="E84" s="508"/>
    </row>
    <row r="85" spans="5:5">
      <c r="E85" s="508"/>
    </row>
    <row r="86" spans="5:5">
      <c r="E86" s="508"/>
    </row>
    <row r="87" spans="5:5">
      <c r="E87" s="508"/>
    </row>
    <row r="88" spans="5:5">
      <c r="E88" s="508"/>
    </row>
    <row r="89" spans="5:5">
      <c r="E89" s="508"/>
    </row>
    <row r="90" spans="5:5">
      <c r="E90" s="508"/>
    </row>
    <row r="91" spans="5:5">
      <c r="E91" s="508"/>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scale="93"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17</vt:i4>
      </vt:variant>
      <vt:variant>
        <vt:lpstr>Pojmenované oblasti</vt:lpstr>
      </vt:variant>
      <vt:variant>
        <vt:i4>26</vt:i4>
      </vt:variant>
    </vt:vector>
  </HeadingPairs>
  <TitlesOfParts>
    <vt:vector size="43" baseType="lpstr">
      <vt:lpstr>Rekapitulace stavby</vt:lpstr>
      <vt:lpstr>SO-01 - Bourání</vt:lpstr>
      <vt:lpstr>SO-02 - Komunikace, hledi...</vt:lpstr>
      <vt:lpstr>SO-03 - Víceúčelové hřiště</vt:lpstr>
      <vt:lpstr>SO-04 - Parkur</vt:lpstr>
      <vt:lpstr>SO-05 - Skatepark</vt:lpstr>
      <vt:lpstr>Skatepark</vt:lpstr>
      <vt:lpstr>SO-06 - Objekt zázemí</vt:lpstr>
      <vt:lpstr>SO-07 - Vstupní volnočaso...</vt:lpstr>
      <vt:lpstr>SO-08 - Sadové úpravy</vt:lpstr>
      <vt:lpstr>Sadové úpravy</vt:lpstr>
      <vt:lpstr>SO-09 - Oplocení</vt:lpstr>
      <vt:lpstr>SO-10 - Fitness pro seniory</vt:lpstr>
      <vt:lpstr>IO-01 - Areálové rozvody ...</vt:lpstr>
      <vt:lpstr>Elektro</vt:lpstr>
      <vt:lpstr>IO-02 - Dešťová kanalizace</vt:lpstr>
      <vt:lpstr>Dešťová kanalizace</vt:lpstr>
      <vt:lpstr>'IO-01 - Areálové rozvody ...'!Názvy_tisku</vt:lpstr>
      <vt:lpstr>'IO-02 - Dešťová kanalizace'!Názvy_tisku</vt:lpstr>
      <vt:lpstr>'Rekapitulace stavby'!Názvy_tisku</vt:lpstr>
      <vt:lpstr>'SO-01 - Bourání'!Názvy_tisku</vt:lpstr>
      <vt:lpstr>'SO-02 - Komunikace, hledi...'!Názvy_tisku</vt:lpstr>
      <vt:lpstr>'SO-03 - Víceúčelové hřiště'!Názvy_tisku</vt:lpstr>
      <vt:lpstr>'SO-04 - Parkur'!Názvy_tisku</vt:lpstr>
      <vt:lpstr>'SO-05 - Skatepark'!Názvy_tisku</vt:lpstr>
      <vt:lpstr>'SO-06 - Objekt zázemí'!Názvy_tisku</vt:lpstr>
      <vt:lpstr>'SO-07 - Vstupní volnočaso...'!Názvy_tisku</vt:lpstr>
      <vt:lpstr>'SO-08 - Sadové úpravy'!Názvy_tisku</vt:lpstr>
      <vt:lpstr>'SO-09 - Oplocení'!Názvy_tisku</vt:lpstr>
      <vt:lpstr>'SO-10 - Fitness pro seniory'!Názvy_tisku</vt:lpstr>
      <vt:lpstr>'IO-01 - Areálové rozvody ...'!Oblast_tisku</vt:lpstr>
      <vt:lpstr>'IO-02 - Dešťová kanalizace'!Oblast_tisku</vt:lpstr>
      <vt:lpstr>'Rekapitulace stavby'!Oblast_tisku</vt:lpstr>
      <vt:lpstr>'SO-01 - Bourání'!Oblast_tisku</vt:lpstr>
      <vt:lpstr>'SO-02 - Komunikace, hledi...'!Oblast_tisku</vt:lpstr>
      <vt:lpstr>'SO-03 - Víceúčelové hřiště'!Oblast_tisku</vt:lpstr>
      <vt:lpstr>'SO-04 - Parkur'!Oblast_tisku</vt:lpstr>
      <vt:lpstr>'SO-05 - Skatepark'!Oblast_tisku</vt:lpstr>
      <vt:lpstr>'SO-06 - Objekt zázemí'!Oblast_tisku</vt:lpstr>
      <vt:lpstr>'SO-07 - Vstupní volnočaso...'!Oblast_tisku</vt:lpstr>
      <vt:lpstr>'SO-08 - Sadové úpravy'!Oblast_tisku</vt:lpstr>
      <vt:lpstr>'SO-09 - Oplocení'!Oblast_tisku</vt:lpstr>
      <vt:lpstr>'SO-10 - Fitness pro seniory'!Oblast_tisku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František Pecka</cp:lastModifiedBy>
  <cp:lastPrinted>2020-12-14T10:12:32Z</cp:lastPrinted>
  <dcterms:created xsi:type="dcterms:W3CDTF">2020-12-14T08:12:17Z</dcterms:created>
  <dcterms:modified xsi:type="dcterms:W3CDTF">2020-12-14T10:18:00Z</dcterms:modified>
</cp:coreProperties>
</file>