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835" activeTab="1"/>
  </bookViews>
  <sheets>
    <sheet name="SO-05 - Skatepark" sheetId="6" r:id="rId1"/>
    <sheet name="Skatepark" sheetId="17" r:id="rId2"/>
  </sheets>
  <externalReferences>
    <externalReference r:id="rId5"/>
  </externalReferences>
  <definedNames>
    <definedName name="_xlnm._FilterDatabase" localSheetId="0" hidden="1">'SO-05 - Skatepark'!$C$117:$K$121</definedName>
    <definedName name="cisloobjektu">'[1]Stavba'!$D$3</definedName>
    <definedName name="CisloStavebnihoRozpoctu">'[1]Stavba'!$D$4</definedName>
    <definedName name="NazevStavebnihoRozpoctu">'[1]Stavba'!$E$4</definedName>
    <definedName name="_xlnm.Print_Area" localSheetId="0">'SO-05 - Skatepark'!$C$4:$J$76,'SO-05 - Skatepark'!$C$82:$J$99,'SO-05 - Skatepark'!$C$105:$J$121</definedName>
    <definedName name="_xlnm.Print_Titles" localSheetId="0">'SO-05 - Skatepark'!$117:$117</definedName>
  </definedNames>
  <calcPr calcId="152511"/>
</workbook>
</file>

<file path=xl/sharedStrings.xml><?xml version="1.0" encoding="utf-8"?>
<sst xmlns="http://schemas.openxmlformats.org/spreadsheetml/2006/main" count="386" uniqueCount="243">
  <si>
    <t/>
  </si>
  <si>
    <t>False</t>
  </si>
  <si>
    <t>&gt;&gt;  skryté sloupce  &lt;&lt;</t>
  </si>
  <si>
    <t>v ---  níže se nacházejí doplnkové a pomocné údaje k sestavám  --- v</t>
  </si>
  <si>
    <t>Stavba:</t>
  </si>
  <si>
    <t>KSO:</t>
  </si>
  <si>
    <t>CC-CZ:</t>
  </si>
  <si>
    <t>Místo:</t>
  </si>
  <si>
    <t>Louny</t>
  </si>
  <si>
    <t>Datum:</t>
  </si>
  <si>
    <t>Zadavatel:</t>
  </si>
  <si>
    <t>IČ:</t>
  </si>
  <si>
    <t>Město Louny</t>
  </si>
  <si>
    <t>DIČ:</t>
  </si>
  <si>
    <t>Zhotovitel:</t>
  </si>
  <si>
    <t>Projektant:</t>
  </si>
  <si>
    <t>Sportovní projekty s.r.o.</t>
  </si>
  <si>
    <t>Zpracovatel:</t>
  </si>
  <si>
    <t>F.Pecka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</si>
  <si>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</si>
  <si>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</si>
  <si>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</si>
  <si>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</si>
  <si>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</si>
  <si>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</si>
  <si>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</si>
  <si>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</si>
  <si>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</si>
  <si>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</si>
  <si>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</si>
  <si>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</si>
  <si>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</si>
  <si>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</si>
  <si>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</si>
  <si>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</si>
  <si>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</si>
  <si>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</si>
  <si>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</si>
  <si>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</si>
  <si>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</si>
  <si>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</si>
  <si>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</si>
  <si>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</si>
  <si>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</si>
  <si>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</si>
  <si>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2</t>
  </si>
  <si>
    <t>{d327ab1e-dd02-46f4-917f-96fc5186fd94}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</si>
  <si>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</si>
  <si>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</si>
  <si>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</si>
  <si>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</si>
  <si>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</si>
  <si>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</si>
  <si>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</si>
  <si>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</si>
  <si>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</si>
  <si>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</si>
  <si>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</si>
  <si>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</si>
  <si>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</si>
  <si>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</si>
  <si>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</si>
  <si>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</si>
  <si>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</si>
  <si>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</si>
  <si>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</si>
  <si>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</si>
  <si>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</si>
  <si>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</si>
  <si>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</si>
  <si>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</si>
  <si>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</si>
  <si>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</si>
  <si>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m2</t>
  </si>
  <si>
    <t>4</t>
  </si>
  <si>
    <t>m</t>
  </si>
  <si>
    <t>m3</t>
  </si>
  <si>
    <t>9</t>
  </si>
  <si>
    <t>Ostatní konstrukce a práce, bourání</t>
  </si>
  <si>
    <t>kus</t>
  </si>
  <si>
    <t>t</t>
  </si>
  <si>
    <t>kpl</t>
  </si>
  <si>
    <t>Přesun hmot pro pozemní komunikace s krytem z kamene, monolitickým betonovým nebo živičným</t>
  </si>
  <si>
    <t>SO-05 - Skatepark</t>
  </si>
  <si>
    <t>9001001</t>
  </si>
  <si>
    <t>Skatepark - kompletní provedení dle special</t>
  </si>
  <si>
    <t>-775535963</t>
  </si>
  <si>
    <t>Poř.</t>
  </si>
  <si>
    <t>Alter. kód</t>
  </si>
  <si>
    <t>Výměra bez ztr.</t>
  </si>
  <si>
    <t>Ztratné</t>
  </si>
  <si>
    <t>Výměra</t>
  </si>
  <si>
    <t>Jedn. cena</t>
  </si>
  <si>
    <t>Cena</t>
  </si>
  <si>
    <t>SO_01: Stavební objekt 01</t>
  </si>
  <si>
    <t>001: Zemní práce</t>
  </si>
  <si>
    <t>1.</t>
  </si>
  <si>
    <t>SP</t>
  </si>
  <si>
    <t>171101111/00</t>
  </si>
  <si>
    <t>Uložení sypaniny z hornin nesoudržných sypkých s vlhkostí l(d) 0,9 v aktivní zóně</t>
  </si>
  <si>
    <t>67;43;4;20,3;58;228;4</t>
  </si>
  <si>
    <t>2.</t>
  </si>
  <si>
    <t>181951102/00</t>
  </si>
  <si>
    <t>Úprava pláně v hornině tř. 1 až 4 se zhutněním</t>
  </si>
  <si>
    <t>příprava stávající asf plochy a pláně mimo asf plochu pod skateparkem</t>
  </si>
  <si>
    <t>plochy spodnich velkych podlah 72;96;150;52;142;33</t>
  </si>
  <si>
    <t>pozice1-šikminy, rádiusy,male plochy; 77;134;140;11=362*1,2</t>
  </si>
  <si>
    <t>4.</t>
  </si>
  <si>
    <t>H</t>
  </si>
  <si>
    <t>58344171</t>
  </si>
  <si>
    <t xml:space="preserve">vhodný výplňový materiál, dobře hutnitelný </t>
  </si>
  <si>
    <t>výplň do násypů;424,3*1,6</t>
  </si>
  <si>
    <t>5.</t>
  </si>
  <si>
    <t>182201X4</t>
  </si>
  <si>
    <t>Strojové tvarování a modelace překážek</t>
  </si>
  <si>
    <t>Strojové tvarování základů a podloží do přesných tvarů překážek, úprava tvarů a modelování dle aktuálních potřeb návaznosti na ostatní překážky</t>
  </si>
  <si>
    <t>bazénová část-rádiusy; 160</t>
  </si>
  <si>
    <t>ostatní překážky na streetové ploše; 38</t>
  </si>
  <si>
    <t>6.</t>
  </si>
  <si>
    <t>182201X7</t>
  </si>
  <si>
    <t>Ruční tvarování a modelace překážek, hutnění</t>
  </si>
  <si>
    <t>Ruční tvarování základů a podloží do přesných tvarů překážek, úprava tvarů a modelování dle aktuálních potřeb návaznosti na ostatní překážky, hutnění podloží v rádiech, šikminách a 3D tvarech</t>
  </si>
  <si>
    <t>bazénová část-rádiusy 40%; 160*0,40</t>
  </si>
  <si>
    <t>ostatní překážky na streetové ploše 30%; 38*0,3</t>
  </si>
  <si>
    <t>002: Základy</t>
  </si>
  <si>
    <t>7.</t>
  </si>
  <si>
    <t>215901101/00</t>
  </si>
  <si>
    <t>Zhutnění podloží z hornin soudržných do 92% PS nebo nesoudržných sypkých I(d) do 0,8</t>
  </si>
  <si>
    <t>003: Svislé konstrukce</t>
  </si>
  <si>
    <t>8.</t>
  </si>
  <si>
    <t>311132214/00</t>
  </si>
  <si>
    <t xml:space="preserve">Nosná zeď tl 300 mm z tvárnic ztraceného bednění, včetně výplně z betonu </t>
  </si>
  <si>
    <t>633351X8</t>
  </si>
  <si>
    <t>Stříkaný beton do překážek</t>
  </si>
  <si>
    <t>slideboxy rovné, šikmé a obruby s pojezdovými plochymi</t>
  </si>
  <si>
    <t>8,56;1,8;1,65;1,08;0,6;1,8;0,52;1,25;1,55;1,92;</t>
  </si>
  <si>
    <t>10.</t>
  </si>
  <si>
    <t>9191324X1</t>
  </si>
  <si>
    <t>Výztuž překážek, pruty, svařovanými sítěmi Kari</t>
  </si>
  <si>
    <t>29;58m2 * 7,5kg</t>
  </si>
  <si>
    <t>004: Vodorovné konstrukce</t>
  </si>
  <si>
    <t>11.</t>
  </si>
  <si>
    <t>411362821/00</t>
  </si>
  <si>
    <t>Výztuž kleneb betonářskou ocelí 10 505</t>
  </si>
  <si>
    <t>005: Komunikace</t>
  </si>
  <si>
    <t>12.</t>
  </si>
  <si>
    <t>564861111/00</t>
  </si>
  <si>
    <t>Podklad ze štěrkodrtě ŠD tl 200 mm</t>
  </si>
  <si>
    <t>13.</t>
  </si>
  <si>
    <t>581131312/00</t>
  </si>
  <si>
    <t>Kryt cementobetonový vozovek skupiny CB III tl 160 mm</t>
  </si>
  <si>
    <t>plochy spodnich velkych podlah 72;96;307;34;142;33</t>
  </si>
  <si>
    <t>specifikace viz technická zpráva, žb. Deska skateparku</t>
  </si>
  <si>
    <t>006: Úpravy povrchu</t>
  </si>
  <si>
    <t>16.</t>
  </si>
  <si>
    <t>633991111/00</t>
  </si>
  <si>
    <t>Nástřik betonových povrchů proti odpařování vody</t>
  </si>
  <si>
    <t>631351X8</t>
  </si>
  <si>
    <t>Výroba bednění překážek + odstranění</t>
  </si>
  <si>
    <t xml:space="preserve">Originální bednění dle koeficientu 9; 1174,8/9
</t>
  </si>
  <si>
    <t>009: Ostatní konstrukce a práce</t>
  </si>
  <si>
    <t>919111111/00</t>
  </si>
  <si>
    <t>Řezání dilatačních spár š 4 mm hl do 30 mm příčných nebo podélných v čerstvém CB krytu</t>
  </si>
  <si>
    <t>919121213/00</t>
  </si>
  <si>
    <t>Těsnění spár zálivkou za studena pro komůrky š 6 mm hl 25 mm bez těsnicího profilu</t>
  </si>
  <si>
    <t>9191312X1</t>
  </si>
  <si>
    <t>Vyztužení dilatačních spár kotvami D 8mm dl 1000mm v CB krytu</t>
  </si>
  <si>
    <t>919716111/00</t>
  </si>
  <si>
    <t>Výztuž cementobetonového krytu ze svařovaných sítí hmotnosti do 7,5 kg/m2</t>
  </si>
  <si>
    <t>plochy spodnich velkych podlah 732*0,0054</t>
  </si>
  <si>
    <t>pozice1-šikminy, rádiusy,male plochy, (77;30;151;11*1,2);   271,2*0,0054</t>
  </si>
  <si>
    <t>985521311/00</t>
  </si>
  <si>
    <t>Stříkaný beton z mokré směsi rubu kleneb a podlah tl do 30 mm</t>
  </si>
  <si>
    <t>pozice1-šikminy, rádiusy,male plochy, 77;30;151;140;11=409*1,2</t>
  </si>
  <si>
    <t>985521319/00</t>
  </si>
  <si>
    <t>Příplatek ke stříkanému betonu z mokré směsi rubu kleneb a podlah ZKD 10 mm</t>
  </si>
  <si>
    <t>pozice1-šikminy, rádiusy,male plochy, (77;30;151;140;11*1,2)*13</t>
  </si>
  <si>
    <t>985521912/00</t>
  </si>
  <si>
    <t>Příplatek ke stříkanému betonu z mokré směsi za plochu do 10 m2 jednotlivě</t>
  </si>
  <si>
    <t>622331X10</t>
  </si>
  <si>
    <t>Ruční hlazení povrchu betonu</t>
  </si>
  <si>
    <t>985562333/00</t>
  </si>
  <si>
    <t>Výztuž stříkaného betonu rubu kleneb ze svařovaných sítí jednovrstvých D drátu 8 mm oka přes 100 mm</t>
  </si>
  <si>
    <t>985564113/00</t>
  </si>
  <si>
    <t>Kotvičky pro výztuž stříkaného betonu hl do 200 mm z oceli D 10 mm do cementové malty</t>
  </si>
  <si>
    <t>pozice1-šikminy, rádiusy,male plochy, (77;30;151;140;11=409*1,2)*4</t>
  </si>
  <si>
    <t>14031025</t>
  </si>
  <si>
    <t>trubka ocelová podélně svařovaná hladká jakost 11 343 57x3mm</t>
  </si>
  <si>
    <t>14550246</t>
  </si>
  <si>
    <t>profil ocelový čtvercový svařovaný 60x60x3mm</t>
  </si>
  <si>
    <t>099: Přesun hmot HSV</t>
  </si>
  <si>
    <t>998225111/00</t>
  </si>
  <si>
    <t>720: Zdravotechnická instalace</t>
  </si>
  <si>
    <t>720-pc1</t>
  </si>
  <si>
    <t>D+M odvodnění bazénové a streetové části slateparku</t>
  </si>
  <si>
    <t>bm</t>
  </si>
  <si>
    <t>Specifikace viz. Technická zpráva odvodnění, 68 bm</t>
  </si>
  <si>
    <t>767: Konstrukce zámečnické</t>
  </si>
  <si>
    <t>767995111/00</t>
  </si>
  <si>
    <t>Montáž atypických zámečnických konstrukcí hmotnosti do 5 kg</t>
  </si>
  <si>
    <t>kg</t>
  </si>
  <si>
    <t xml:space="preserve">Montáž a sestavení připravených konstrukcí pojezdových prvků, zábradlí, hran boxů, copingů 1768
</t>
  </si>
  <si>
    <t>MP</t>
  </si>
  <si>
    <t>553424X3</t>
  </si>
  <si>
    <t xml:space="preserve">Výroba zámečnických prvků </t>
  </si>
  <si>
    <t xml:space="preserve">Výroba konstrukcí pojezdových zábradlí, hram boxů, copingů 1768
</t>
  </si>
  <si>
    <t>767003</t>
  </si>
  <si>
    <t>Dodávka a montáž oplocení ze svařovaných panelů</t>
  </si>
  <si>
    <t xml:space="preserve">Ochranné bezpečnostní zábradlí žárově zinkováno umístěné uvnitř skateparku a po jeho krajích, jekl 40/40/2 rám, svyslá kulatina 13/1 po 100mm, sloupky 60/60/3
</t>
  </si>
  <si>
    <t>789: Povrchové úpravy technologických zařízení</t>
  </si>
  <si>
    <t>789421232/00</t>
  </si>
  <si>
    <t>Provedení žárového stříkání ocelových konstrukcí třídy II Zn 100 um</t>
  </si>
  <si>
    <t>V01: Průzkumné, geodetické a projektové práce</t>
  </si>
  <si>
    <t>ON</t>
  </si>
  <si>
    <t>012103000</t>
  </si>
  <si>
    <t>Geodetické práce před výstavbou</t>
  </si>
  <si>
    <t>012303000</t>
  </si>
  <si>
    <t>Geodetické práce po výstavbě</t>
  </si>
  <si>
    <t>013254000</t>
  </si>
  <si>
    <t>Dokumentace skutečného provedení stavby</t>
  </si>
  <si>
    <t>V03: Zařízení staveniště</t>
  </si>
  <si>
    <t>032103000</t>
  </si>
  <si>
    <t>Náklady na stavební buňky</t>
  </si>
  <si>
    <t>1mobilní WC,skladový kontejner,stavební buňka;1</t>
  </si>
  <si>
    <t>033103000</t>
  </si>
  <si>
    <t>Připojení energií</t>
  </si>
  <si>
    <t>034103000</t>
  </si>
  <si>
    <t>Oplocení staveniště</t>
  </si>
  <si>
    <t>034403000</t>
  </si>
  <si>
    <t>Osvětlení staveniště</t>
  </si>
  <si>
    <t>034503000</t>
  </si>
  <si>
    <t>Informační tabule na staveništi</t>
  </si>
  <si>
    <t>039103000</t>
  </si>
  <si>
    <t>Rozebrání, bourání a odvoz zařízení staveniště</t>
  </si>
  <si>
    <t>039203000</t>
  </si>
  <si>
    <t>Úprava terénu po zrušení zařízení staveniště</t>
  </si>
  <si>
    <t>V04: Inženýrská činnost</t>
  </si>
  <si>
    <t>043154000</t>
  </si>
  <si>
    <t>Zkoušky hutnicí</t>
  </si>
  <si>
    <t>dynamické 5ks</t>
  </si>
  <si>
    <t>Celkem bez DPH</t>
  </si>
  <si>
    <t>SKATEPARK</t>
  </si>
  <si>
    <t xml:space="preserve">bazen a 3D zatačky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</si>
</sst>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_(#,##0&quot;.&quot;_);;;_(@_)"/>
    <numFmt numFmtId="169" formatCode="_(#,##0.0??;\-\ #,##0.0??;&quot;–&quot;???;_(@_)"/>
    <numFmt numFmtId="170" formatCode="_(#,##0.00_);[Red]\-\ #,##0.00_);&quot;–&quot;??;_(@_)"/>
    <numFmt numFmtId="171" formatCode="_(#,##0_);[Red]\-\ #,##0_);&quot;–&quot;??;_(@_)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b/>
      <sz val="10"/>
      <color indexed="61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8"/>
      <color indexed="17"/>
      <name val="Courier New"/>
      <family val="3"/>
    </font>
    <font>
      <b/>
      <i/>
      <sz val="1"/>
      <color theme="0"/>
      <name val="Calibri"/>
      <family val="2"/>
      <scheme val="minor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medium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166" fontId="19" fillId="0" borderId="8" xfId="0" applyNumberFormat="1" applyFont="1" applyBorder="1" applyAlignment="1">
      <alignment/>
    </xf>
    <xf numFmtId="166" fontId="19" fillId="0" borderId="17" xfId="0" applyNumberFormat="1" applyFont="1" applyBorder="1" applyAlignment="1">
      <alignment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167" fontId="14" fillId="0" borderId="20" xfId="0" applyNumberFormat="1" applyFont="1" applyBorder="1" applyAlignment="1" applyProtection="1">
      <alignment vertical="center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vertical="center"/>
    </xf>
    <xf numFmtId="166" fontId="15" fillId="0" borderId="22" xfId="0" applyNumberFormat="1" applyFont="1" applyBorder="1" applyAlignment="1">
      <alignment vertical="center"/>
    </xf>
    <xf numFmtId="168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169" fontId="21" fillId="0" borderId="0" xfId="0" applyNumberFormat="1" applyFont="1" applyFill="1" applyBorder="1" applyAlignment="1">
      <alignment/>
    </xf>
    <xf numFmtId="170" fontId="21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49" fontId="22" fillId="0" borderId="23" xfId="0" applyNumberFormat="1" applyFont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2" fillId="0" borderId="0" xfId="0" applyNumberFormat="1" applyFont="1" applyAlignment="1">
      <alignment horizontal="left" wrapText="1"/>
    </xf>
    <xf numFmtId="49" fontId="22" fillId="0" borderId="0" xfId="0" applyNumberFormat="1" applyFont="1" applyFill="1" applyAlignment="1">
      <alignment horizontal="right"/>
    </xf>
    <xf numFmtId="168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Fill="1" applyAlignment="1">
      <alignment horizontal="left"/>
    </xf>
    <xf numFmtId="169" fontId="23" fillId="0" borderId="0" xfId="0" applyNumberFormat="1" applyFont="1" applyFill="1" applyBorder="1" applyAlignment="1">
      <alignment/>
    </xf>
    <xf numFmtId="170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left"/>
    </xf>
    <xf numFmtId="168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Fill="1" applyAlignment="1">
      <alignment horizontal="left"/>
    </xf>
    <xf numFmtId="169" fontId="22" fillId="0" borderId="0" xfId="0" applyNumberFormat="1" applyFont="1" applyFill="1" applyBorder="1" applyAlignment="1">
      <alignment/>
    </xf>
    <xf numFmtId="170" fontId="2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168" fontId="24" fillId="0" borderId="24" xfId="0" applyNumberFormat="1" applyFont="1" applyBorder="1" applyAlignment="1">
      <alignment horizontal="right" vertical="top"/>
    </xf>
    <xf numFmtId="49" fontId="24" fillId="0" borderId="24" xfId="0" applyNumberFormat="1" applyFont="1" applyBorder="1" applyAlignment="1">
      <alignment horizontal="center" vertical="top"/>
    </xf>
    <xf numFmtId="49" fontId="24" fillId="0" borderId="24" xfId="0" applyNumberFormat="1" applyFont="1" applyBorder="1" applyAlignment="1">
      <alignment horizontal="left" vertical="top"/>
    </xf>
    <xf numFmtId="49" fontId="24" fillId="0" borderId="24" xfId="0" applyNumberFormat="1" applyFont="1" applyFill="1" applyBorder="1" applyAlignment="1">
      <alignment horizontal="left" vertical="top"/>
    </xf>
    <xf numFmtId="0" fontId="24" fillId="0" borderId="24" xfId="0" applyNumberFormat="1" applyFont="1" applyBorder="1" applyAlignment="1">
      <alignment horizontal="left" vertical="top" wrapText="1"/>
    </xf>
    <xf numFmtId="169" fontId="25" fillId="0" borderId="24" xfId="0" applyNumberFormat="1" applyFont="1" applyFill="1" applyBorder="1" applyAlignment="1">
      <alignment horizontal="right" vertical="top"/>
    </xf>
    <xf numFmtId="170" fontId="24" fillId="0" borderId="24" xfId="0" applyNumberFormat="1" applyFont="1" applyBorder="1" applyAlignment="1">
      <alignment horizontal="right" vertical="top"/>
    </xf>
    <xf numFmtId="171" fontId="24" fillId="0" borderId="24" xfId="0" applyNumberFormat="1" applyFont="1" applyBorder="1" applyAlignment="1">
      <alignment horizontal="right" vertical="top"/>
    </xf>
    <xf numFmtId="168" fontId="26" fillId="0" borderId="0" xfId="0" applyNumberFormat="1" applyFont="1" applyAlignment="1">
      <alignment horizontal="left" vertical="top" wrapText="1"/>
    </xf>
    <xf numFmtId="49" fontId="26" fillId="0" borderId="0" xfId="0" applyNumberFormat="1" applyFont="1" applyAlignment="1">
      <alignment horizontal="left" vertical="top" wrapText="1"/>
    </xf>
    <xf numFmtId="49" fontId="26" fillId="0" borderId="0" xfId="0" applyNumberFormat="1" applyFont="1" applyFill="1" applyAlignment="1">
      <alignment horizontal="left" vertical="top" wrapText="1"/>
    </xf>
    <xf numFmtId="0" fontId="26" fillId="0" borderId="0" xfId="0" applyNumberFormat="1" applyFont="1" applyAlignment="1">
      <alignment horizontal="left" vertical="top" wrapText="1"/>
    </xf>
    <xf numFmtId="169" fontId="26" fillId="0" borderId="0" xfId="0" applyNumberFormat="1" applyFont="1" applyFill="1" applyBorder="1" applyAlignment="1">
      <alignment horizontal="right" vertical="top"/>
    </xf>
    <xf numFmtId="170" fontId="26" fillId="0" borderId="0" xfId="0" applyNumberFormat="1" applyFont="1" applyAlignment="1">
      <alignment horizontal="left" vertical="top" wrapText="1"/>
    </xf>
    <xf numFmtId="169" fontId="26" fillId="0" borderId="0" xfId="0" applyNumberFormat="1" applyFont="1" applyFill="1" applyBorder="1" applyAlignment="1">
      <alignment horizontal="left" vertical="top" wrapText="1"/>
    </xf>
    <xf numFmtId="171" fontId="26" fillId="0" borderId="0" xfId="0" applyNumberFormat="1" applyFont="1" applyAlignment="1">
      <alignment horizontal="left" vertical="top" wrapText="1"/>
    </xf>
    <xf numFmtId="168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171" fontId="27" fillId="0" borderId="0" xfId="0" applyNumberFormat="1" applyFont="1" applyAlignment="1">
      <alignment horizontal="center" vertical="center"/>
    </xf>
    <xf numFmtId="0" fontId="24" fillId="0" borderId="24" xfId="0" applyFont="1" applyBorder="1" applyAlignment="1">
      <alignment horizontal="left" vertical="top" wrapText="1"/>
    </xf>
    <xf numFmtId="169" fontId="25" fillId="0" borderId="24" xfId="0" applyNumberFormat="1" applyFont="1" applyBorder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169" fontId="26" fillId="0" borderId="0" xfId="0" applyNumberFormat="1" applyFont="1" applyAlignment="1">
      <alignment horizontal="right" vertical="top"/>
    </xf>
    <xf numFmtId="169" fontId="26" fillId="0" borderId="0" xfId="0" applyNumberFormat="1" applyFont="1" applyAlignment="1">
      <alignment horizontal="left" vertical="top" wrapText="1"/>
    </xf>
    <xf numFmtId="0" fontId="28" fillId="0" borderId="24" xfId="0" applyNumberFormat="1" applyFont="1" applyBorder="1" applyAlignment="1">
      <alignment horizontal="left" vertical="top" wrapText="1"/>
    </xf>
    <xf numFmtId="170" fontId="28" fillId="0" borderId="24" xfId="0" applyNumberFormat="1" applyFont="1" applyBorder="1" applyAlignment="1">
      <alignment horizontal="right" vertical="top"/>
    </xf>
    <xf numFmtId="168" fontId="29" fillId="0" borderId="0" xfId="0" applyNumberFormat="1" applyFont="1" applyAlignment="1">
      <alignment horizontal="right" vertical="top"/>
    </xf>
    <xf numFmtId="49" fontId="29" fillId="0" borderId="0" xfId="0" applyNumberFormat="1" applyFont="1" applyAlignment="1">
      <alignment horizontal="center" vertical="top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Fill="1" applyAlignment="1">
      <alignment horizontal="left" vertical="top"/>
    </xf>
    <xf numFmtId="49" fontId="29" fillId="0" borderId="0" xfId="0" applyNumberFormat="1" applyFont="1" applyAlignment="1">
      <alignment horizontal="left" vertical="top" wrapText="1"/>
    </xf>
    <xf numFmtId="169" fontId="30" fillId="0" borderId="0" xfId="0" applyNumberFormat="1" applyFont="1" applyFill="1" applyBorder="1" applyAlignment="1">
      <alignment horizontal="right" vertical="top"/>
    </xf>
    <xf numFmtId="170" fontId="29" fillId="0" borderId="0" xfId="0" applyNumberFormat="1" applyFont="1" applyAlignment="1">
      <alignment horizontal="right" vertical="top"/>
    </xf>
    <xf numFmtId="171" fontId="29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9" fontId="25" fillId="4" borderId="24" xfId="0" applyNumberFormat="1" applyFont="1" applyFill="1" applyBorder="1" applyAlignment="1">
      <alignment horizontal="right" vertical="top"/>
    </xf>
    <xf numFmtId="169" fontId="26" fillId="4" borderId="0" xfId="0" applyNumberFormat="1" applyFont="1" applyFill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RM\G%20I%20N%20I%20S\Rulfov&#225;%20Iveta\2021%20-%20Revitalizace%20letn&#237;ho%20cvi&#269;i&#353;t&#283;%20-%20III.%20etapa\ZD%20final\Stavba%2020.022%20rozpo&#269;et%20elekt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20.022"/>
    </sheetNames>
    <sheetDataSet>
      <sheetData sheetId="0"/>
      <sheetData sheetId="1">
        <row r="2">
          <cell r="D2" t="str">
            <v>0001</v>
          </cell>
        </row>
        <row r="3">
          <cell r="D3" t="str">
            <v>20.022</v>
          </cell>
        </row>
        <row r="4">
          <cell r="D4" t="str">
            <v>01</v>
          </cell>
          <cell r="E4" t="str">
            <v>projektový rozpočet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workbookViewId="0" topLeftCell="A1">
      <selection activeCell="I121" sqref="I1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39"/>
    </row>
    <row r="2" spans="12:46" s="1" customFormat="1" ht="36.95" customHeight="1">
      <c r="L2" s="174" t="s">
        <v>2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8" t="s">
        <v>46</v>
      </c>
    </row>
    <row r="3" spans="2:46" s="1" customFormat="1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45</v>
      </c>
    </row>
    <row r="4" spans="2:46" s="1" customFormat="1" ht="24.95" customHeight="1">
      <c r="B4" s="11"/>
      <c r="D4" s="12" t="s">
        <v>47</v>
      </c>
      <c r="L4" s="11"/>
      <c r="M4" s="40" t="s">
        <v>3</v>
      </c>
      <c r="AT4" s="8" t="s">
        <v>1</v>
      </c>
    </row>
    <row r="5" spans="2:12" s="1" customFormat="1" ht="6.95" customHeight="1">
      <c r="B5" s="11"/>
      <c r="L5" s="11"/>
    </row>
    <row r="6" spans="2:12" s="1" customFormat="1" ht="12" customHeight="1">
      <c r="B6" s="11"/>
      <c r="D6" s="14" t="s">
        <v>4</v>
      </c>
      <c r="L6" s="11"/>
    </row>
    <row r="7" spans="2:12" s="1" customFormat="1" ht="16.5" customHeight="1">
      <c r="B7" s="11"/>
      <c r="E7" s="172" t="e">
        <f>#REF!</f>
        <v>#REF!</v>
      </c>
      <c r="F7" s="173"/>
      <c r="G7" s="173"/>
      <c r="H7" s="173"/>
      <c r="L7" s="11"/>
    </row>
    <row r="8" spans="1:31" s="2" customFormat="1" ht="12" customHeight="1">
      <c r="A8" s="16"/>
      <c r="B8" s="17"/>
      <c r="C8" s="16"/>
      <c r="D8" s="14" t="s">
        <v>48</v>
      </c>
      <c r="E8" s="16"/>
      <c r="F8" s="16"/>
      <c r="G8" s="16"/>
      <c r="H8" s="16"/>
      <c r="I8" s="16"/>
      <c r="J8" s="16"/>
      <c r="K8" s="16"/>
      <c r="L8" s="2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2" customFormat="1" ht="16.5" customHeight="1">
      <c r="A9" s="16"/>
      <c r="B9" s="17"/>
      <c r="C9" s="16"/>
      <c r="D9" s="16"/>
      <c r="E9" s="170" t="s">
        <v>83</v>
      </c>
      <c r="F9" s="171"/>
      <c r="G9" s="171"/>
      <c r="H9" s="171"/>
      <c r="I9" s="16"/>
      <c r="J9" s="16"/>
      <c r="K9" s="16"/>
      <c r="L9" s="2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2" customFormat="1" ht="12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2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2" customFormat="1" ht="12" customHeight="1">
      <c r="A11" s="16"/>
      <c r="B11" s="17"/>
      <c r="C11" s="16"/>
      <c r="D11" s="14" t="s">
        <v>5</v>
      </c>
      <c r="E11" s="16"/>
      <c r="F11" s="13" t="s">
        <v>0</v>
      </c>
      <c r="G11" s="16"/>
      <c r="H11" s="16"/>
      <c r="I11" s="14" t="s">
        <v>6</v>
      </c>
      <c r="J11" s="13" t="s">
        <v>0</v>
      </c>
      <c r="K11" s="16"/>
      <c r="L11" s="2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2" customFormat="1" ht="12" customHeight="1">
      <c r="A12" s="16"/>
      <c r="B12" s="17"/>
      <c r="C12" s="16"/>
      <c r="D12" s="14" t="s">
        <v>7</v>
      </c>
      <c r="E12" s="16"/>
      <c r="F12" s="13" t="s">
        <v>8</v>
      </c>
      <c r="G12" s="16"/>
      <c r="H12" s="16"/>
      <c r="I12" s="14" t="s">
        <v>9</v>
      </c>
      <c r="J12" s="29" t="e">
        <f>#REF!</f>
        <v>#REF!</v>
      </c>
      <c r="K12" s="16"/>
      <c r="L12" s="2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2" customFormat="1" ht="10.9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2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2" customFormat="1" ht="12" customHeight="1">
      <c r="A14" s="16"/>
      <c r="B14" s="17"/>
      <c r="C14" s="16"/>
      <c r="D14" s="14" t="s">
        <v>10</v>
      </c>
      <c r="E14" s="16"/>
      <c r="F14" s="16"/>
      <c r="G14" s="16"/>
      <c r="H14" s="16"/>
      <c r="I14" s="14" t="s">
        <v>11</v>
      </c>
      <c r="J14" s="13" t="s">
        <v>0</v>
      </c>
      <c r="K14" s="16"/>
      <c r="L14" s="2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2" customFormat="1" ht="18" customHeight="1">
      <c r="A15" s="16"/>
      <c r="B15" s="17"/>
      <c r="C15" s="16"/>
      <c r="D15" s="16"/>
      <c r="E15" s="13" t="s">
        <v>12</v>
      </c>
      <c r="F15" s="16"/>
      <c r="G15" s="16"/>
      <c r="H15" s="16"/>
      <c r="I15" s="14" t="s">
        <v>13</v>
      </c>
      <c r="J15" s="13" t="s">
        <v>0</v>
      </c>
      <c r="K15" s="16"/>
      <c r="L15" s="2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2" customFormat="1" ht="6.9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2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12" customHeight="1">
      <c r="A17" s="16"/>
      <c r="B17" s="17"/>
      <c r="C17" s="16"/>
      <c r="D17" s="14" t="s">
        <v>14</v>
      </c>
      <c r="E17" s="16"/>
      <c r="F17" s="16"/>
      <c r="G17" s="16"/>
      <c r="H17" s="16"/>
      <c r="I17" s="14" t="s">
        <v>11</v>
      </c>
      <c r="J17" s="13" t="e">
        <f>#REF!</f>
        <v>#REF!</v>
      </c>
      <c r="K17" s="16"/>
      <c r="L17" s="2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8" customHeight="1">
      <c r="A18" s="16"/>
      <c r="B18" s="17"/>
      <c r="C18" s="16"/>
      <c r="D18" s="16"/>
      <c r="E18" s="176" t="e">
        <f>#REF!</f>
        <v>#REF!</v>
      </c>
      <c r="F18" s="176"/>
      <c r="G18" s="176"/>
      <c r="H18" s="176"/>
      <c r="I18" s="14" t="s">
        <v>13</v>
      </c>
      <c r="J18" s="13" t="e">
        <f>#REF!</f>
        <v>#REF!</v>
      </c>
      <c r="K18" s="16"/>
      <c r="L18" s="2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6.9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2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12" customHeight="1">
      <c r="A20" s="16"/>
      <c r="B20" s="17"/>
      <c r="C20" s="16"/>
      <c r="D20" s="14" t="s">
        <v>15</v>
      </c>
      <c r="E20" s="16"/>
      <c r="F20" s="16"/>
      <c r="G20" s="16"/>
      <c r="H20" s="16"/>
      <c r="I20" s="14" t="s">
        <v>11</v>
      </c>
      <c r="J20" s="13" t="s">
        <v>0</v>
      </c>
      <c r="K20" s="16"/>
      <c r="L20" s="2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18" customHeight="1">
      <c r="A21" s="16"/>
      <c r="B21" s="17"/>
      <c r="C21" s="16"/>
      <c r="D21" s="16"/>
      <c r="E21" s="13" t="s">
        <v>16</v>
      </c>
      <c r="F21" s="16"/>
      <c r="G21" s="16"/>
      <c r="H21" s="16"/>
      <c r="I21" s="14" t="s">
        <v>13</v>
      </c>
      <c r="J21" s="13" t="s">
        <v>0</v>
      </c>
      <c r="K21" s="16"/>
      <c r="L21" s="2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6.9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2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" customFormat="1" ht="12" customHeight="1">
      <c r="A23" s="16"/>
      <c r="B23" s="17"/>
      <c r="C23" s="16"/>
      <c r="D23" s="14" t="s">
        <v>17</v>
      </c>
      <c r="E23" s="16"/>
      <c r="F23" s="16"/>
      <c r="G23" s="16"/>
      <c r="H23" s="16"/>
      <c r="I23" s="14" t="s">
        <v>11</v>
      </c>
      <c r="J23" s="13" t="s">
        <v>0</v>
      </c>
      <c r="K23" s="16"/>
      <c r="L23" s="2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" customFormat="1" ht="18" customHeight="1">
      <c r="A24" s="16"/>
      <c r="B24" s="17"/>
      <c r="C24" s="16"/>
      <c r="D24" s="16"/>
      <c r="E24" s="13" t="s">
        <v>18</v>
      </c>
      <c r="F24" s="16"/>
      <c r="G24" s="16"/>
      <c r="H24" s="16"/>
      <c r="I24" s="14" t="s">
        <v>13</v>
      </c>
      <c r="J24" s="13" t="s">
        <v>0</v>
      </c>
      <c r="K24" s="16"/>
      <c r="L24" s="2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" customFormat="1" ht="6.9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2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" customFormat="1" ht="12" customHeight="1">
      <c r="A26" s="16"/>
      <c r="B26" s="17"/>
      <c r="C26" s="16"/>
      <c r="D26" s="14" t="s">
        <v>19</v>
      </c>
      <c r="E26" s="16"/>
      <c r="F26" s="16"/>
      <c r="G26" s="16"/>
      <c r="H26" s="16"/>
      <c r="I26" s="16"/>
      <c r="J26" s="16"/>
      <c r="K26" s="16"/>
      <c r="L26" s="2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3" customFormat="1" ht="16.5" customHeight="1">
      <c r="A27" s="41"/>
      <c r="B27" s="42"/>
      <c r="C27" s="41"/>
      <c r="D27" s="41"/>
      <c r="E27" s="177" t="s">
        <v>0</v>
      </c>
      <c r="F27" s="177"/>
      <c r="G27" s="177"/>
      <c r="H27" s="177"/>
      <c r="I27" s="41"/>
      <c r="J27" s="41"/>
      <c r="K27" s="41"/>
      <c r="L27" s="43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6.9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2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6.95" customHeight="1">
      <c r="A29" s="16"/>
      <c r="B29" s="17"/>
      <c r="C29" s="16"/>
      <c r="D29" s="36"/>
      <c r="E29" s="36"/>
      <c r="F29" s="36"/>
      <c r="G29" s="36"/>
      <c r="H29" s="36"/>
      <c r="I29" s="36"/>
      <c r="J29" s="36"/>
      <c r="K29" s="36"/>
      <c r="L29" s="20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25.35" customHeight="1">
      <c r="A30" s="16"/>
      <c r="B30" s="17"/>
      <c r="C30" s="16"/>
      <c r="D30" s="44" t="s">
        <v>20</v>
      </c>
      <c r="E30" s="16"/>
      <c r="F30" s="16"/>
      <c r="G30" s="16"/>
      <c r="H30" s="16"/>
      <c r="I30" s="16"/>
      <c r="J30" s="38">
        <f>ROUND(J118,2)</f>
        <v>0</v>
      </c>
      <c r="K30" s="16"/>
      <c r="L30" s="2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" customFormat="1" ht="6.95" customHeight="1">
      <c r="A31" s="16"/>
      <c r="B31" s="17"/>
      <c r="C31" s="16"/>
      <c r="D31" s="36"/>
      <c r="E31" s="36"/>
      <c r="F31" s="36"/>
      <c r="G31" s="36"/>
      <c r="H31" s="36"/>
      <c r="I31" s="36"/>
      <c r="J31" s="36"/>
      <c r="K31" s="36"/>
      <c r="L31" s="2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" customFormat="1" ht="14.45" customHeight="1">
      <c r="A32" s="16"/>
      <c r="B32" s="17"/>
      <c r="C32" s="16"/>
      <c r="D32" s="16"/>
      <c r="E32" s="16"/>
      <c r="F32" s="19" t="s">
        <v>22</v>
      </c>
      <c r="G32" s="16"/>
      <c r="H32" s="16"/>
      <c r="I32" s="19" t="s">
        <v>21</v>
      </c>
      <c r="J32" s="19" t="s">
        <v>23</v>
      </c>
      <c r="K32" s="16"/>
      <c r="L32" s="2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" customFormat="1" ht="14.45" customHeight="1">
      <c r="A33" s="16"/>
      <c r="B33" s="17"/>
      <c r="C33" s="16"/>
      <c r="D33" s="45" t="s">
        <v>24</v>
      </c>
      <c r="E33" s="14" t="s">
        <v>25</v>
      </c>
      <c r="F33" s="46">
        <f>ROUND((SUM(BE118:BE121)),2)</f>
        <v>0</v>
      </c>
      <c r="G33" s="16"/>
      <c r="H33" s="16"/>
      <c r="I33" s="47">
        <v>0.21</v>
      </c>
      <c r="J33" s="46">
        <f>ROUND(((SUM(BE118:BE121))*I33),2)</f>
        <v>0</v>
      </c>
      <c r="K33" s="16"/>
      <c r="L33" s="2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14.45" customHeight="1">
      <c r="A34" s="16"/>
      <c r="B34" s="17"/>
      <c r="C34" s="16"/>
      <c r="D34" s="16"/>
      <c r="E34" s="14" t="s">
        <v>26</v>
      </c>
      <c r="F34" s="46">
        <f>ROUND((SUM(BF118:BF121)),2)</f>
        <v>0</v>
      </c>
      <c r="G34" s="16"/>
      <c r="H34" s="16"/>
      <c r="I34" s="47">
        <v>0.15</v>
      </c>
      <c r="J34" s="46">
        <f>ROUND(((SUM(BF118:BF121))*I34),2)</f>
        <v>0</v>
      </c>
      <c r="K34" s="16"/>
      <c r="L34" s="2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" customFormat="1" ht="14.45" customHeight="1" hidden="1">
      <c r="A35" s="16"/>
      <c r="B35" s="17"/>
      <c r="C35" s="16"/>
      <c r="D35" s="16"/>
      <c r="E35" s="14" t="s">
        <v>27</v>
      </c>
      <c r="F35" s="46">
        <f>ROUND((SUM(BG118:BG121)),2)</f>
        <v>0</v>
      </c>
      <c r="G35" s="16"/>
      <c r="H35" s="16"/>
      <c r="I35" s="47">
        <v>0.21</v>
      </c>
      <c r="J35" s="46">
        <f>0</f>
        <v>0</v>
      </c>
      <c r="K35" s="16"/>
      <c r="L35" s="2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" customFormat="1" ht="14.45" customHeight="1" hidden="1">
      <c r="A36" s="16"/>
      <c r="B36" s="17"/>
      <c r="C36" s="16"/>
      <c r="D36" s="16"/>
      <c r="E36" s="14" t="s">
        <v>28</v>
      </c>
      <c r="F36" s="46">
        <f>ROUND((SUM(BH118:BH121)),2)</f>
        <v>0</v>
      </c>
      <c r="G36" s="16"/>
      <c r="H36" s="16"/>
      <c r="I36" s="47">
        <v>0.15</v>
      </c>
      <c r="J36" s="46">
        <f>0</f>
        <v>0</v>
      </c>
      <c r="K36" s="16"/>
      <c r="L36" s="2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" customFormat="1" ht="14.45" customHeight="1" hidden="1">
      <c r="A37" s="16"/>
      <c r="B37" s="17"/>
      <c r="C37" s="16"/>
      <c r="D37" s="16"/>
      <c r="E37" s="14" t="s">
        <v>29</v>
      </c>
      <c r="F37" s="46">
        <f>ROUND((SUM(BI118:BI121)),2)</f>
        <v>0</v>
      </c>
      <c r="G37" s="16"/>
      <c r="H37" s="16"/>
      <c r="I37" s="47">
        <v>0</v>
      </c>
      <c r="J37" s="46">
        <f>0</f>
        <v>0</v>
      </c>
      <c r="K37" s="16"/>
      <c r="L37" s="2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" customFormat="1" ht="6.95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2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" customFormat="1" ht="25.35" customHeight="1">
      <c r="A39" s="16"/>
      <c r="B39" s="17"/>
      <c r="C39" s="48"/>
      <c r="D39" s="49" t="s">
        <v>30</v>
      </c>
      <c r="E39" s="31"/>
      <c r="F39" s="31"/>
      <c r="G39" s="50" t="s">
        <v>31</v>
      </c>
      <c r="H39" s="51" t="s">
        <v>32</v>
      </c>
      <c r="I39" s="31"/>
      <c r="J39" s="52">
        <f>SUM(J30:J37)</f>
        <v>0</v>
      </c>
      <c r="K39" s="53"/>
      <c r="L39" s="2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" customFormat="1" ht="14.4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2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2:12" s="1" customFormat="1" ht="14.45" customHeight="1">
      <c r="B41" s="11"/>
      <c r="L41" s="11"/>
    </row>
    <row r="42" spans="2:12" s="1" customFormat="1" ht="14.45" customHeight="1">
      <c r="B42" s="11"/>
      <c r="L42" s="11"/>
    </row>
    <row r="43" spans="2:12" s="1" customFormat="1" ht="14.45" customHeight="1">
      <c r="B43" s="11"/>
      <c r="L43" s="11"/>
    </row>
    <row r="44" spans="2:12" s="1" customFormat="1" ht="14.45" customHeight="1">
      <c r="B44" s="11"/>
      <c r="L44" s="11"/>
    </row>
    <row r="45" spans="2:12" s="1" customFormat="1" ht="14.45" customHeight="1">
      <c r="B45" s="11"/>
      <c r="L45" s="11"/>
    </row>
    <row r="46" spans="2:12" s="1" customFormat="1" ht="14.45" customHeight="1">
      <c r="B46" s="11"/>
      <c r="L46" s="11"/>
    </row>
    <row r="47" spans="2:12" s="1" customFormat="1" ht="14.45" customHeight="1">
      <c r="B47" s="11"/>
      <c r="L47" s="11"/>
    </row>
    <row r="48" spans="2:12" s="1" customFormat="1" ht="14.45" customHeight="1">
      <c r="B48" s="11"/>
      <c r="L48" s="11"/>
    </row>
    <row r="49" spans="2:12" s="1" customFormat="1" ht="14.45" customHeight="1">
      <c r="B49" s="11"/>
      <c r="L49" s="11"/>
    </row>
    <row r="50" spans="2:12" s="2" customFormat="1" ht="14.45" customHeight="1">
      <c r="B50" s="20"/>
      <c r="D50" s="21" t="s">
        <v>33</v>
      </c>
      <c r="E50" s="22"/>
      <c r="F50" s="22"/>
      <c r="G50" s="21" t="s">
        <v>34</v>
      </c>
      <c r="H50" s="22"/>
      <c r="I50" s="22"/>
      <c r="J50" s="22"/>
      <c r="K50" s="22"/>
      <c r="L50" s="20"/>
    </row>
    <row r="51" spans="2:12" ht="12">
      <c r="B51" s="11"/>
      <c r="L51" s="11"/>
    </row>
    <row r="52" spans="2:12" ht="12">
      <c r="B52" s="11"/>
      <c r="L52" s="11"/>
    </row>
    <row r="53" spans="2:12" ht="12">
      <c r="B53" s="11"/>
      <c r="L53" s="11"/>
    </row>
    <row r="54" spans="2:12" ht="12">
      <c r="B54" s="11"/>
      <c r="L54" s="11"/>
    </row>
    <row r="55" spans="2:12" ht="12">
      <c r="B55" s="11"/>
      <c r="L55" s="11"/>
    </row>
    <row r="56" spans="2:12" ht="12">
      <c r="B56" s="11"/>
      <c r="L56" s="11"/>
    </row>
    <row r="57" spans="2:12" ht="12">
      <c r="B57" s="11"/>
      <c r="L57" s="11"/>
    </row>
    <row r="58" spans="2:12" ht="12">
      <c r="B58" s="11"/>
      <c r="L58" s="11"/>
    </row>
    <row r="59" spans="2:12" ht="12">
      <c r="B59" s="11"/>
      <c r="L59" s="11"/>
    </row>
    <row r="60" spans="2:12" ht="12">
      <c r="B60" s="11"/>
      <c r="L60" s="11"/>
    </row>
    <row r="61" spans="1:31" s="2" customFormat="1" ht="12.75">
      <c r="A61" s="16"/>
      <c r="B61" s="17"/>
      <c r="C61" s="16"/>
      <c r="D61" s="23" t="s">
        <v>35</v>
      </c>
      <c r="E61" s="18"/>
      <c r="F61" s="54" t="s">
        <v>36</v>
      </c>
      <c r="G61" s="23" t="s">
        <v>35</v>
      </c>
      <c r="H61" s="18"/>
      <c r="I61" s="18"/>
      <c r="J61" s="55" t="s">
        <v>36</v>
      </c>
      <c r="K61" s="18"/>
      <c r="L61" s="20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2:12" ht="12">
      <c r="B62" s="11"/>
      <c r="L62" s="11"/>
    </row>
    <row r="63" spans="2:12" ht="12">
      <c r="B63" s="11"/>
      <c r="L63" s="11"/>
    </row>
    <row r="64" spans="2:12" ht="12">
      <c r="B64" s="11"/>
      <c r="L64" s="11"/>
    </row>
    <row r="65" spans="1:31" s="2" customFormat="1" ht="12.75">
      <c r="A65" s="16"/>
      <c r="B65" s="17"/>
      <c r="C65" s="16"/>
      <c r="D65" s="21" t="s">
        <v>37</v>
      </c>
      <c r="E65" s="24"/>
      <c r="F65" s="24"/>
      <c r="G65" s="21" t="s">
        <v>38</v>
      </c>
      <c r="H65" s="24"/>
      <c r="I65" s="24"/>
      <c r="J65" s="24"/>
      <c r="K65" s="24"/>
      <c r="L65" s="20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2:12" ht="12">
      <c r="B66" s="11"/>
      <c r="L66" s="11"/>
    </row>
    <row r="67" spans="2:12" ht="12">
      <c r="B67" s="11"/>
      <c r="L67" s="11"/>
    </row>
    <row r="68" spans="2:12" ht="12">
      <c r="B68" s="11"/>
      <c r="L68" s="11"/>
    </row>
    <row r="69" spans="2:12" ht="12">
      <c r="B69" s="11"/>
      <c r="L69" s="11"/>
    </row>
    <row r="70" spans="2:12" ht="12">
      <c r="B70" s="11"/>
      <c r="L70" s="11"/>
    </row>
    <row r="71" spans="2:12" ht="12">
      <c r="B71" s="11"/>
      <c r="L71" s="11"/>
    </row>
    <row r="72" spans="2:12" ht="12">
      <c r="B72" s="11"/>
      <c r="L72" s="11"/>
    </row>
    <row r="73" spans="2:12" ht="12">
      <c r="B73" s="11"/>
      <c r="L73" s="11"/>
    </row>
    <row r="74" spans="2:12" ht="12">
      <c r="B74" s="11"/>
      <c r="L74" s="11"/>
    </row>
    <row r="75" spans="2:12" ht="12">
      <c r="B75" s="11"/>
      <c r="L75" s="11"/>
    </row>
    <row r="76" spans="1:31" s="2" customFormat="1" ht="12.75">
      <c r="A76" s="16"/>
      <c r="B76" s="17"/>
      <c r="C76" s="16"/>
      <c r="D76" s="23" t="s">
        <v>35</v>
      </c>
      <c r="E76" s="18"/>
      <c r="F76" s="54" t="s">
        <v>36</v>
      </c>
      <c r="G76" s="23" t="s">
        <v>35</v>
      </c>
      <c r="H76" s="18"/>
      <c r="I76" s="18"/>
      <c r="J76" s="55" t="s">
        <v>36</v>
      </c>
      <c r="K76" s="18"/>
      <c r="L76" s="2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14.45" customHeight="1">
      <c r="A77" s="16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31" s="2" customFormat="1" ht="6.95" customHeight="1">
      <c r="A81" s="16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" customFormat="1" ht="24.95" customHeight="1">
      <c r="A82" s="16"/>
      <c r="B82" s="17"/>
      <c r="C82" s="12" t="s">
        <v>49</v>
      </c>
      <c r="D82" s="16"/>
      <c r="E82" s="16"/>
      <c r="F82" s="16"/>
      <c r="G82" s="16"/>
      <c r="H82" s="16"/>
      <c r="I82" s="16"/>
      <c r="J82" s="16"/>
      <c r="K82" s="16"/>
      <c r="L82" s="2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" customFormat="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" customFormat="1" ht="12" customHeight="1">
      <c r="A84" s="16"/>
      <c r="B84" s="17"/>
      <c r="C84" s="14" t="s">
        <v>4</v>
      </c>
      <c r="D84" s="16"/>
      <c r="E84" s="16"/>
      <c r="F84" s="16"/>
      <c r="G84" s="16"/>
      <c r="H84" s="16"/>
      <c r="I84" s="16"/>
      <c r="J84" s="16"/>
      <c r="K84" s="16"/>
      <c r="L84" s="2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" customFormat="1" ht="16.5" customHeight="1">
      <c r="A85" s="16"/>
      <c r="B85" s="17"/>
      <c r="C85" s="16"/>
      <c r="D85" s="16"/>
      <c r="E85" s="172" t="e">
        <f>E7</f>
        <v>#REF!</v>
      </c>
      <c r="F85" s="173"/>
      <c r="G85" s="173"/>
      <c r="H85" s="173"/>
      <c r="I85" s="16"/>
      <c r="J85" s="16"/>
      <c r="K85" s="16"/>
      <c r="L85" s="2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2" customFormat="1" ht="12" customHeight="1">
      <c r="A86" s="16"/>
      <c r="B86" s="17"/>
      <c r="C86" s="14" t="s">
        <v>48</v>
      </c>
      <c r="D86" s="16"/>
      <c r="E86" s="16"/>
      <c r="F86" s="16"/>
      <c r="G86" s="16"/>
      <c r="H86" s="16"/>
      <c r="I86" s="16"/>
      <c r="J86" s="16"/>
      <c r="K86" s="16"/>
      <c r="L86" s="2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s="2" customFormat="1" ht="16.5" customHeight="1">
      <c r="A87" s="16"/>
      <c r="B87" s="17"/>
      <c r="C87" s="16"/>
      <c r="D87" s="16"/>
      <c r="E87" s="170" t="str">
        <f>E9</f>
        <v>SO-05 - Skatepark</v>
      </c>
      <c r="F87" s="171"/>
      <c r="G87" s="171"/>
      <c r="H87" s="171"/>
      <c r="I87" s="16"/>
      <c r="J87" s="16"/>
      <c r="K87" s="16"/>
      <c r="L87" s="2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2" customFormat="1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2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2" customFormat="1" ht="12" customHeight="1">
      <c r="A89" s="16"/>
      <c r="B89" s="17"/>
      <c r="C89" s="14" t="s">
        <v>7</v>
      </c>
      <c r="D89" s="16"/>
      <c r="E89" s="16"/>
      <c r="F89" s="13" t="str">
        <f>F12</f>
        <v>Louny</v>
      </c>
      <c r="G89" s="16"/>
      <c r="H89" s="16"/>
      <c r="I89" s="14" t="s">
        <v>9</v>
      </c>
      <c r="J89" s="29" t="e">
        <f>IF(J12="","",J12)</f>
        <v>#REF!</v>
      </c>
      <c r="K89" s="16"/>
      <c r="L89" s="2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" customFormat="1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2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" customFormat="1" ht="25.7" customHeight="1">
      <c r="A91" s="16"/>
      <c r="B91" s="17"/>
      <c r="C91" s="14" t="s">
        <v>10</v>
      </c>
      <c r="D91" s="16"/>
      <c r="E91" s="16"/>
      <c r="F91" s="13" t="str">
        <f>E15</f>
        <v>Město Louny</v>
      </c>
      <c r="G91" s="16"/>
      <c r="H91" s="16"/>
      <c r="I91" s="14" t="s">
        <v>15</v>
      </c>
      <c r="J91" s="15" t="str">
        <f>E21</f>
        <v>Sportovní projekty s.r.o.</v>
      </c>
      <c r="K91" s="16"/>
      <c r="L91" s="2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" customFormat="1" ht="15.2" customHeight="1">
      <c r="A92" s="16"/>
      <c r="B92" s="17"/>
      <c r="C92" s="14" t="s">
        <v>14</v>
      </c>
      <c r="D92" s="16"/>
      <c r="E92" s="16"/>
      <c r="F92" s="13" t="e">
        <f>IF(E18="","",E18)</f>
        <v>#REF!</v>
      </c>
      <c r="G92" s="16"/>
      <c r="H92" s="16"/>
      <c r="I92" s="14" t="s">
        <v>17</v>
      </c>
      <c r="J92" s="15" t="str">
        <f>E24</f>
        <v>F.Pecka</v>
      </c>
      <c r="K92" s="16"/>
      <c r="L92" s="2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" customFormat="1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2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s="2" customFormat="1" ht="29.25" customHeight="1">
      <c r="A94" s="16"/>
      <c r="B94" s="17"/>
      <c r="C94" s="56" t="s">
        <v>50</v>
      </c>
      <c r="D94" s="48"/>
      <c r="E94" s="48"/>
      <c r="F94" s="48"/>
      <c r="G94" s="48"/>
      <c r="H94" s="48"/>
      <c r="I94" s="48"/>
      <c r="J94" s="57" t="s">
        <v>51</v>
      </c>
      <c r="K94" s="48"/>
      <c r="L94" s="2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s="2" customFormat="1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2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s="2" customFormat="1" ht="22.9" customHeight="1">
      <c r="A96" s="16"/>
      <c r="B96" s="17"/>
      <c r="C96" s="58" t="s">
        <v>52</v>
      </c>
      <c r="D96" s="16"/>
      <c r="E96" s="16"/>
      <c r="F96" s="16"/>
      <c r="G96" s="16"/>
      <c r="H96" s="16"/>
      <c r="I96" s="16"/>
      <c r="J96" s="38">
        <f>J118</f>
        <v>0</v>
      </c>
      <c r="K96" s="16"/>
      <c r="L96" s="2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8" t="s">
        <v>53</v>
      </c>
    </row>
    <row r="97" spans="2:12" s="4" customFormat="1" ht="24.95" customHeight="1">
      <c r="B97" s="59"/>
      <c r="D97" s="60" t="s">
        <v>54</v>
      </c>
      <c r="E97" s="61"/>
      <c r="F97" s="61"/>
      <c r="G97" s="61"/>
      <c r="H97" s="61"/>
      <c r="I97" s="61"/>
      <c r="J97" s="62">
        <f>J119</f>
        <v>0</v>
      </c>
      <c r="L97" s="59"/>
    </row>
    <row r="98" spans="2:12" s="5" customFormat="1" ht="19.9" customHeight="1">
      <c r="B98" s="63"/>
      <c r="D98" s="64" t="s">
        <v>55</v>
      </c>
      <c r="E98" s="65"/>
      <c r="F98" s="65"/>
      <c r="G98" s="65"/>
      <c r="H98" s="65"/>
      <c r="I98" s="65"/>
      <c r="J98" s="66">
        <f>J120</f>
        <v>0</v>
      </c>
      <c r="L98" s="63"/>
    </row>
    <row r="99" spans="1:31" s="2" customFormat="1" ht="21.75" customHeight="1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2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s="2" customFormat="1" ht="6.95" customHeight="1">
      <c r="A100" s="16"/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4" spans="1:31" s="2" customFormat="1" ht="6.95" customHeight="1">
      <c r="A104" s="16"/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s="2" customFormat="1" ht="24.95" customHeight="1">
      <c r="A105" s="16"/>
      <c r="B105" s="17"/>
      <c r="C105" s="12" t="s">
        <v>56</v>
      </c>
      <c r="D105" s="16"/>
      <c r="E105" s="16"/>
      <c r="F105" s="16"/>
      <c r="G105" s="16"/>
      <c r="H105" s="16"/>
      <c r="I105" s="16"/>
      <c r="J105" s="16"/>
      <c r="K105" s="16"/>
      <c r="L105" s="2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s="2" customFormat="1" ht="6.95" customHeight="1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2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s="2" customFormat="1" ht="12" customHeight="1">
      <c r="A107" s="16"/>
      <c r="B107" s="17"/>
      <c r="C107" s="14" t="s">
        <v>4</v>
      </c>
      <c r="D107" s="16"/>
      <c r="E107" s="16"/>
      <c r="F107" s="16"/>
      <c r="G107" s="16"/>
      <c r="H107" s="16"/>
      <c r="I107" s="16"/>
      <c r="J107" s="16"/>
      <c r="K107" s="16"/>
      <c r="L107" s="2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s="2" customFormat="1" ht="16.5" customHeight="1">
      <c r="A108" s="16"/>
      <c r="B108" s="17"/>
      <c r="C108" s="16"/>
      <c r="D108" s="16"/>
      <c r="E108" s="172" t="e">
        <f>E7</f>
        <v>#REF!</v>
      </c>
      <c r="F108" s="173"/>
      <c r="G108" s="173"/>
      <c r="H108" s="173"/>
      <c r="I108" s="16"/>
      <c r="J108" s="16"/>
      <c r="K108" s="16"/>
      <c r="L108" s="2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s="2" customFormat="1" ht="12" customHeight="1">
      <c r="A109" s="16"/>
      <c r="B109" s="17"/>
      <c r="C109" s="14" t="s">
        <v>48</v>
      </c>
      <c r="D109" s="16"/>
      <c r="E109" s="16"/>
      <c r="F109" s="16"/>
      <c r="G109" s="16"/>
      <c r="H109" s="16"/>
      <c r="I109" s="16"/>
      <c r="J109" s="16"/>
      <c r="K109" s="16"/>
      <c r="L109" s="2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s="2" customFormat="1" ht="16.5" customHeight="1">
      <c r="A110" s="16"/>
      <c r="B110" s="17"/>
      <c r="C110" s="16"/>
      <c r="D110" s="16"/>
      <c r="E110" s="170" t="str">
        <f>E9</f>
        <v>SO-05 - Skatepark</v>
      </c>
      <c r="F110" s="171"/>
      <c r="G110" s="171"/>
      <c r="H110" s="171"/>
      <c r="I110" s="16"/>
      <c r="J110" s="16"/>
      <c r="K110" s="16"/>
      <c r="L110" s="2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2" customFormat="1" ht="6.95" customHeight="1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2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s="2" customFormat="1" ht="12" customHeight="1">
      <c r="A112" s="16"/>
      <c r="B112" s="17"/>
      <c r="C112" s="14" t="s">
        <v>7</v>
      </c>
      <c r="D112" s="16"/>
      <c r="E112" s="16"/>
      <c r="F112" s="13" t="str">
        <f>F12</f>
        <v>Louny</v>
      </c>
      <c r="G112" s="16"/>
      <c r="H112" s="16"/>
      <c r="I112" s="14" t="s">
        <v>9</v>
      </c>
      <c r="J112" s="29" t="e">
        <f>IF(J12="","",J12)</f>
        <v>#REF!</v>
      </c>
      <c r="K112" s="16"/>
      <c r="L112" s="2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s="2" customFormat="1" ht="6.95" customHeight="1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2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s="2" customFormat="1" ht="25.7" customHeight="1">
      <c r="A114" s="16"/>
      <c r="B114" s="17"/>
      <c r="C114" s="14" t="s">
        <v>10</v>
      </c>
      <c r="D114" s="16"/>
      <c r="E114" s="16"/>
      <c r="F114" s="13" t="str">
        <f>E15</f>
        <v>Město Louny</v>
      </c>
      <c r="G114" s="16"/>
      <c r="H114" s="16"/>
      <c r="I114" s="14" t="s">
        <v>15</v>
      </c>
      <c r="J114" s="15" t="str">
        <f>E21</f>
        <v>Sportovní projekty s.r.o.</v>
      </c>
      <c r="K114" s="16"/>
      <c r="L114" s="2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s="2" customFormat="1" ht="15.2" customHeight="1">
      <c r="A115" s="16"/>
      <c r="B115" s="17"/>
      <c r="C115" s="14" t="s">
        <v>14</v>
      </c>
      <c r="D115" s="16"/>
      <c r="E115" s="16"/>
      <c r="F115" s="13" t="e">
        <f>IF(E18="","",E18)</f>
        <v>#REF!</v>
      </c>
      <c r="G115" s="16"/>
      <c r="H115" s="16"/>
      <c r="I115" s="14" t="s">
        <v>17</v>
      </c>
      <c r="J115" s="15" t="str">
        <f>E24</f>
        <v>F.Pecka</v>
      </c>
      <c r="K115" s="16"/>
      <c r="L115" s="2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s="2" customFormat="1" ht="10.35" customHeight="1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2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s="6" customFormat="1" ht="29.25" customHeight="1">
      <c r="A117" s="67"/>
      <c r="B117" s="68"/>
      <c r="C117" s="69" t="s">
        <v>57</v>
      </c>
      <c r="D117" s="70" t="s">
        <v>41</v>
      </c>
      <c r="E117" s="70" t="s">
        <v>39</v>
      </c>
      <c r="F117" s="70" t="s">
        <v>40</v>
      </c>
      <c r="G117" s="70" t="s">
        <v>58</v>
      </c>
      <c r="H117" s="70" t="s">
        <v>59</v>
      </c>
      <c r="I117" s="70" t="s">
        <v>60</v>
      </c>
      <c r="J117" s="71" t="s">
        <v>51</v>
      </c>
      <c r="K117" s="72" t="s">
        <v>61</v>
      </c>
      <c r="L117" s="73"/>
      <c r="M117" s="32" t="s">
        <v>0</v>
      </c>
      <c r="N117" s="33" t="s">
        <v>24</v>
      </c>
      <c r="O117" s="33" t="s">
        <v>62</v>
      </c>
      <c r="P117" s="33" t="s">
        <v>63</v>
      </c>
      <c r="Q117" s="33" t="s">
        <v>64</v>
      </c>
      <c r="R117" s="33" t="s">
        <v>65</v>
      </c>
      <c r="S117" s="33" t="s">
        <v>66</v>
      </c>
      <c r="T117" s="34" t="s">
        <v>67</v>
      </c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:63" s="2" customFormat="1" ht="22.9" customHeight="1">
      <c r="A118" s="16"/>
      <c r="B118" s="17"/>
      <c r="C118" s="37" t="s">
        <v>68</v>
      </c>
      <c r="D118" s="16"/>
      <c r="E118" s="16"/>
      <c r="F118" s="16"/>
      <c r="G118" s="16"/>
      <c r="H118" s="16"/>
      <c r="I118" s="16"/>
      <c r="J118" s="74">
        <f>BK118</f>
        <v>0</v>
      </c>
      <c r="K118" s="16"/>
      <c r="L118" s="17"/>
      <c r="M118" s="35"/>
      <c r="N118" s="30"/>
      <c r="O118" s="36"/>
      <c r="P118" s="75">
        <f>P119</f>
        <v>0</v>
      </c>
      <c r="Q118" s="36"/>
      <c r="R118" s="75">
        <f>R119</f>
        <v>0</v>
      </c>
      <c r="S118" s="36"/>
      <c r="T118" s="76">
        <f>T119</f>
        <v>0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8" t="s">
        <v>42</v>
      </c>
      <c r="AU118" s="8" t="s">
        <v>53</v>
      </c>
      <c r="BK118" s="77">
        <f>BK119</f>
        <v>0</v>
      </c>
    </row>
    <row r="119" spans="2:63" s="7" customFormat="1" ht="25.9" customHeight="1">
      <c r="B119" s="78"/>
      <c r="D119" s="79" t="s">
        <v>42</v>
      </c>
      <c r="E119" s="80" t="s">
        <v>69</v>
      </c>
      <c r="F119" s="80" t="s">
        <v>70</v>
      </c>
      <c r="J119" s="81">
        <f>BK119</f>
        <v>0</v>
      </c>
      <c r="L119" s="78"/>
      <c r="M119" s="82"/>
      <c r="N119" s="83"/>
      <c r="O119" s="83"/>
      <c r="P119" s="84">
        <f>P120</f>
        <v>0</v>
      </c>
      <c r="Q119" s="83"/>
      <c r="R119" s="84">
        <f>R120</f>
        <v>0</v>
      </c>
      <c r="S119" s="83"/>
      <c r="T119" s="85">
        <f>T120</f>
        <v>0</v>
      </c>
      <c r="AR119" s="79" t="s">
        <v>44</v>
      </c>
      <c r="AT119" s="86" t="s">
        <v>42</v>
      </c>
      <c r="AU119" s="86" t="s">
        <v>43</v>
      </c>
      <c r="AY119" s="79" t="s">
        <v>71</v>
      </c>
      <c r="BK119" s="87">
        <f>BK120</f>
        <v>0</v>
      </c>
    </row>
    <row r="120" spans="2:63" s="7" customFormat="1" ht="22.9" customHeight="1">
      <c r="B120" s="78"/>
      <c r="D120" s="79" t="s">
        <v>42</v>
      </c>
      <c r="E120" s="88" t="s">
        <v>77</v>
      </c>
      <c r="F120" s="88" t="s">
        <v>78</v>
      </c>
      <c r="J120" s="89">
        <f>BK120</f>
        <v>0</v>
      </c>
      <c r="L120" s="78"/>
      <c r="M120" s="82"/>
      <c r="N120" s="83"/>
      <c r="O120" s="83"/>
      <c r="P120" s="84">
        <f>P121</f>
        <v>0</v>
      </c>
      <c r="Q120" s="83"/>
      <c r="R120" s="84">
        <f>R121</f>
        <v>0</v>
      </c>
      <c r="S120" s="83"/>
      <c r="T120" s="85">
        <f>T121</f>
        <v>0</v>
      </c>
      <c r="AR120" s="79" t="s">
        <v>44</v>
      </c>
      <c r="AT120" s="86" t="s">
        <v>42</v>
      </c>
      <c r="AU120" s="86" t="s">
        <v>44</v>
      </c>
      <c r="AY120" s="79" t="s">
        <v>71</v>
      </c>
      <c r="BK120" s="87">
        <f>BK121</f>
        <v>0</v>
      </c>
    </row>
    <row r="121" spans="1:65" s="2" customFormat="1" ht="14.45" customHeight="1">
      <c r="A121" s="16"/>
      <c r="B121" s="90"/>
      <c r="C121" s="91" t="s">
        <v>44</v>
      </c>
      <c r="D121" s="91" t="s">
        <v>72</v>
      </c>
      <c r="E121" s="92" t="s">
        <v>84</v>
      </c>
      <c r="F121" s="93" t="s">
        <v>85</v>
      </c>
      <c r="G121" s="94" t="s">
        <v>81</v>
      </c>
      <c r="H121" s="95">
        <v>1</v>
      </c>
      <c r="I121" s="96"/>
      <c r="J121" s="96">
        <f>ROUND(I121*H121,2)</f>
        <v>0</v>
      </c>
      <c r="K121" s="97"/>
      <c r="L121" s="17"/>
      <c r="M121" s="100" t="s">
        <v>0</v>
      </c>
      <c r="N121" s="101" t="s">
        <v>25</v>
      </c>
      <c r="O121" s="102">
        <v>0</v>
      </c>
      <c r="P121" s="102">
        <f>O121*H121</f>
        <v>0</v>
      </c>
      <c r="Q121" s="102">
        <v>0</v>
      </c>
      <c r="R121" s="102">
        <f>Q121*H121</f>
        <v>0</v>
      </c>
      <c r="S121" s="102">
        <v>0</v>
      </c>
      <c r="T121" s="103">
        <f>S121*H121</f>
        <v>0</v>
      </c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R121" s="98" t="s">
        <v>74</v>
      </c>
      <c r="AT121" s="98" t="s">
        <v>72</v>
      </c>
      <c r="AU121" s="98" t="s">
        <v>45</v>
      </c>
      <c r="AY121" s="8" t="s">
        <v>71</v>
      </c>
      <c r="BE121" s="99">
        <f>IF(N121="základní",J121,0)</f>
        <v>0</v>
      </c>
      <c r="BF121" s="99">
        <f>IF(N121="snížená",J121,0)</f>
        <v>0</v>
      </c>
      <c r="BG121" s="99">
        <f>IF(N121="zákl. přenesená",J121,0)</f>
        <v>0</v>
      </c>
      <c r="BH121" s="99">
        <f>IF(N121="sníž. přenesená",J121,0)</f>
        <v>0</v>
      </c>
      <c r="BI121" s="99">
        <f>IF(N121="nulová",J121,0)</f>
        <v>0</v>
      </c>
      <c r="BJ121" s="8" t="s">
        <v>44</v>
      </c>
      <c r="BK121" s="99">
        <f>ROUND(I121*H121,2)</f>
        <v>0</v>
      </c>
      <c r="BL121" s="8" t="s">
        <v>74</v>
      </c>
      <c r="BM121" s="98" t="s">
        <v>86</v>
      </c>
    </row>
    <row r="122" spans="1:31" s="2" customFormat="1" ht="6.95" customHeight="1">
      <c r="A122" s="16"/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17"/>
      <c r="M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 topLeftCell="A91">
      <selection activeCell="H107" sqref="H107"/>
    </sheetView>
  </sheetViews>
  <sheetFormatPr defaultColWidth="9.140625" defaultRowHeight="12"/>
  <cols>
    <col min="1" max="1" width="7.7109375" style="162" customWidth="1"/>
    <col min="2" max="2" width="7.7109375" style="163" customWidth="1"/>
    <col min="3" max="3" width="19.00390625" style="164" customWidth="1"/>
    <col min="4" max="4" width="12.28125" style="165" customWidth="1"/>
    <col min="5" max="5" width="63.00390625" style="166" customWidth="1"/>
    <col min="6" max="6" width="7.421875" style="163" customWidth="1"/>
    <col min="7" max="7" width="21.140625" style="167" customWidth="1"/>
    <col min="8" max="8" width="9.8515625" style="168" customWidth="1"/>
    <col min="9" max="9" width="17.421875" style="167" customWidth="1"/>
    <col min="10" max="10" width="21.421875" style="168" customWidth="1"/>
    <col min="11" max="11" width="27.421875" style="169" customWidth="1"/>
    <col min="12" max="14" width="9.140625" style="168" customWidth="1"/>
    <col min="15" max="16" width="9.140625" style="164" customWidth="1"/>
    <col min="17" max="16384" width="9.140625" style="1" customWidth="1"/>
  </cols>
  <sheetData>
    <row r="1" spans="1:11" ht="15.75">
      <c r="A1" s="104"/>
      <c r="B1" s="105"/>
      <c r="C1" s="105"/>
      <c r="D1" s="106"/>
      <c r="E1" s="105"/>
      <c r="F1" s="105"/>
      <c r="G1" s="107"/>
      <c r="H1" s="108"/>
      <c r="I1" s="107"/>
      <c r="J1" s="108"/>
      <c r="K1" s="109"/>
    </row>
    <row r="2" spans="1:11" ht="15.75">
      <c r="A2" s="104"/>
      <c r="B2" s="105"/>
      <c r="C2" s="105"/>
      <c r="D2" s="106"/>
      <c r="E2" s="105" t="s">
        <v>241</v>
      </c>
      <c r="F2" s="105"/>
      <c r="G2" s="107"/>
      <c r="H2" s="108"/>
      <c r="I2" s="107"/>
      <c r="J2" s="108"/>
      <c r="K2" s="109"/>
    </row>
    <row r="3" spans="1:11" ht="13.5" thickBot="1">
      <c r="A3" s="110" t="s">
        <v>87</v>
      </c>
      <c r="B3" s="110" t="s">
        <v>41</v>
      </c>
      <c r="C3" s="110" t="s">
        <v>39</v>
      </c>
      <c r="D3" s="111" t="s">
        <v>88</v>
      </c>
      <c r="E3" s="112" t="s">
        <v>40</v>
      </c>
      <c r="F3" s="110" t="s">
        <v>58</v>
      </c>
      <c r="G3" s="111" t="s">
        <v>89</v>
      </c>
      <c r="H3" s="110" t="s">
        <v>90</v>
      </c>
      <c r="I3" s="110" t="s">
        <v>91</v>
      </c>
      <c r="J3" s="110" t="s">
        <v>92</v>
      </c>
      <c r="K3" s="110" t="s">
        <v>93</v>
      </c>
    </row>
    <row r="4" spans="1:11" ht="12">
      <c r="A4" s="113"/>
      <c r="B4" s="114"/>
      <c r="C4" s="115"/>
      <c r="D4" s="116"/>
      <c r="E4" s="117"/>
      <c r="F4" s="114"/>
      <c r="G4" s="118"/>
      <c r="H4" s="113"/>
      <c r="I4" s="113"/>
      <c r="J4" s="113"/>
      <c r="K4" s="113"/>
    </row>
    <row r="5" spans="1:11" ht="12">
      <c r="A5" s="119"/>
      <c r="B5" s="120"/>
      <c r="C5" s="121"/>
      <c r="D5" s="122"/>
      <c r="E5" s="121" t="s">
        <v>94</v>
      </c>
      <c r="F5" s="120"/>
      <c r="G5" s="123"/>
      <c r="H5" s="124"/>
      <c r="I5" s="123"/>
      <c r="J5" s="124"/>
      <c r="K5" s="125"/>
    </row>
    <row r="6" spans="1:11" ht="12">
      <c r="A6" s="126"/>
      <c r="B6" s="114"/>
      <c r="C6" s="127"/>
      <c r="D6" s="128"/>
      <c r="E6" s="127" t="s">
        <v>95</v>
      </c>
      <c r="F6" s="114"/>
      <c r="G6" s="129"/>
      <c r="H6" s="130"/>
      <c r="I6" s="129"/>
      <c r="J6" s="130"/>
      <c r="K6" s="131">
        <f>SUBTOTAL(9,K7:K26)</f>
        <v>0</v>
      </c>
    </row>
    <row r="7" spans="1:11" ht="33" customHeight="1">
      <c r="A7" s="132" t="s">
        <v>96</v>
      </c>
      <c r="B7" s="133" t="s">
        <v>97</v>
      </c>
      <c r="C7" s="134" t="s">
        <v>98</v>
      </c>
      <c r="D7" s="135"/>
      <c r="E7" s="136" t="s">
        <v>99</v>
      </c>
      <c r="F7" s="133" t="s">
        <v>76</v>
      </c>
      <c r="G7" s="137">
        <v>427</v>
      </c>
      <c r="H7" s="138">
        <v>0</v>
      </c>
      <c r="I7" s="137">
        <f>G7*(1+H7/100)</f>
        <v>427</v>
      </c>
      <c r="J7" s="138"/>
      <c r="K7" s="139">
        <f>I7*J7</f>
        <v>0</v>
      </c>
    </row>
    <row r="8" spans="1:11" ht="16.15" customHeight="1">
      <c r="A8" s="140"/>
      <c r="B8" s="141"/>
      <c r="C8" s="141"/>
      <c r="D8" s="142"/>
      <c r="E8" s="143" t="s">
        <v>100</v>
      </c>
      <c r="F8" s="141"/>
      <c r="G8" s="144">
        <f>67+43+4+20+3+58+228+4</f>
        <v>427</v>
      </c>
      <c r="H8" s="145"/>
      <c r="I8" s="146"/>
      <c r="J8" s="145"/>
      <c r="K8" s="147"/>
    </row>
    <row r="9" spans="1:11" ht="12">
      <c r="A9" s="140"/>
      <c r="B9" s="141"/>
      <c r="C9" s="141"/>
      <c r="D9" s="142"/>
      <c r="E9" s="143"/>
      <c r="F9" s="141"/>
      <c r="G9" s="144"/>
      <c r="H9" s="145"/>
      <c r="I9" s="146"/>
      <c r="J9" s="145"/>
      <c r="K9" s="147"/>
    </row>
    <row r="10" spans="1:11" ht="15" customHeight="1">
      <c r="A10" s="132" t="s">
        <v>101</v>
      </c>
      <c r="B10" s="133" t="s">
        <v>97</v>
      </c>
      <c r="C10" s="134" t="s">
        <v>102</v>
      </c>
      <c r="D10" s="135"/>
      <c r="E10" s="136" t="s">
        <v>103</v>
      </c>
      <c r="F10" s="133" t="s">
        <v>73</v>
      </c>
      <c r="G10" s="137">
        <f>G12+G13</f>
        <v>979.4</v>
      </c>
      <c r="H10" s="138">
        <v>0</v>
      </c>
      <c r="I10" s="137">
        <f>G10*(1+H10/100)</f>
        <v>979.4</v>
      </c>
      <c r="J10" s="138"/>
      <c r="K10" s="139">
        <f>I10*J10</f>
        <v>0</v>
      </c>
    </row>
    <row r="11" spans="1:11" ht="27.6" customHeight="1">
      <c r="A11" s="140"/>
      <c r="B11" s="141"/>
      <c r="C11" s="141"/>
      <c r="D11" s="142"/>
      <c r="E11" s="143" t="s">
        <v>104</v>
      </c>
      <c r="F11" s="141"/>
      <c r="G11" s="144">
        <f>72+96+150+52+142+33</f>
        <v>545</v>
      </c>
      <c r="H11" s="145"/>
      <c r="I11" s="146"/>
      <c r="J11" s="145"/>
      <c r="K11" s="147"/>
    </row>
    <row r="12" spans="1:11" ht="12.6" customHeight="1">
      <c r="A12" s="140"/>
      <c r="B12" s="141"/>
      <c r="C12" s="141"/>
      <c r="D12" s="142"/>
      <c r="E12" s="143" t="s">
        <v>105</v>
      </c>
      <c r="F12" s="141"/>
      <c r="G12" s="144">
        <f>72+96+150+52+142+33</f>
        <v>545</v>
      </c>
      <c r="H12" s="145"/>
      <c r="I12" s="146"/>
      <c r="J12" s="145"/>
      <c r="K12" s="147"/>
    </row>
    <row r="13" spans="1:11" ht="24.6" customHeight="1">
      <c r="A13" s="140"/>
      <c r="B13" s="141"/>
      <c r="C13" s="141"/>
      <c r="D13" s="142"/>
      <c r="E13" s="143" t="s">
        <v>106</v>
      </c>
      <c r="F13" s="141"/>
      <c r="G13" s="144">
        <f>(77+134+140+11)*1.2</f>
        <v>434.4</v>
      </c>
      <c r="H13" s="145"/>
      <c r="I13" s="146"/>
      <c r="J13" s="145"/>
      <c r="K13" s="147"/>
    </row>
    <row r="14" spans="1:11" ht="12">
      <c r="A14" s="140"/>
      <c r="B14" s="141"/>
      <c r="C14" s="141"/>
      <c r="D14" s="142"/>
      <c r="E14" s="143"/>
      <c r="F14" s="141"/>
      <c r="G14" s="144"/>
      <c r="H14" s="145"/>
      <c r="I14" s="146"/>
      <c r="J14" s="145"/>
      <c r="K14" s="147"/>
    </row>
    <row r="15" spans="1:11" ht="19.15" customHeight="1">
      <c r="A15" s="132" t="s">
        <v>107</v>
      </c>
      <c r="B15" s="133" t="s">
        <v>108</v>
      </c>
      <c r="C15" s="134" t="s">
        <v>109</v>
      </c>
      <c r="D15" s="135"/>
      <c r="E15" s="136" t="s">
        <v>110</v>
      </c>
      <c r="F15" s="133" t="s">
        <v>80</v>
      </c>
      <c r="G15" s="137">
        <v>678.88</v>
      </c>
      <c r="H15" s="138">
        <v>0</v>
      </c>
      <c r="I15" s="137">
        <f>G15*(1+H15/100)</f>
        <v>678.88</v>
      </c>
      <c r="J15" s="138"/>
      <c r="K15" s="139">
        <f>I15*J15</f>
        <v>0</v>
      </c>
    </row>
    <row r="16" spans="1:11" ht="15.6" customHeight="1">
      <c r="A16" s="140"/>
      <c r="B16" s="141"/>
      <c r="C16" s="141"/>
      <c r="D16" s="142"/>
      <c r="E16" s="143" t="s">
        <v>111</v>
      </c>
      <c r="F16" s="141"/>
      <c r="G16" s="144">
        <f>424.3*1.6</f>
        <v>678.8800000000001</v>
      </c>
      <c r="H16" s="145"/>
      <c r="I16" s="146"/>
      <c r="J16" s="145"/>
      <c r="K16" s="147"/>
    </row>
    <row r="17" spans="1:11" ht="12">
      <c r="A17" s="140"/>
      <c r="B17" s="141"/>
      <c r="C17" s="141"/>
      <c r="D17" s="142"/>
      <c r="E17" s="143"/>
      <c r="F17" s="141"/>
      <c r="G17" s="144"/>
      <c r="H17" s="145"/>
      <c r="I17" s="146"/>
      <c r="J17" s="145"/>
      <c r="K17" s="147"/>
    </row>
    <row r="18" spans="1:11" ht="16.15" customHeight="1">
      <c r="A18" s="132" t="s">
        <v>112</v>
      </c>
      <c r="B18" s="133" t="s">
        <v>97</v>
      </c>
      <c r="C18" s="134" t="s">
        <v>113</v>
      </c>
      <c r="D18" s="135"/>
      <c r="E18" s="136" t="s">
        <v>114</v>
      </c>
      <c r="F18" s="133" t="s">
        <v>76</v>
      </c>
      <c r="G18" s="137">
        <v>198</v>
      </c>
      <c r="H18" s="138">
        <v>0</v>
      </c>
      <c r="I18" s="137">
        <f>G18*(1+H18/100)</f>
        <v>198</v>
      </c>
      <c r="J18" s="138"/>
      <c r="K18" s="139">
        <f>I18*J18</f>
        <v>0</v>
      </c>
    </row>
    <row r="19" spans="1:11" ht="37.15" customHeight="1">
      <c r="A19" s="140"/>
      <c r="B19" s="141"/>
      <c r="C19" s="141"/>
      <c r="D19" s="142"/>
      <c r="E19" s="143" t="s">
        <v>115</v>
      </c>
      <c r="F19" s="141"/>
      <c r="G19" s="144">
        <v>0</v>
      </c>
      <c r="H19" s="145"/>
      <c r="I19" s="146"/>
      <c r="J19" s="145"/>
      <c r="K19" s="147"/>
    </row>
    <row r="20" spans="1:11" ht="12.6" customHeight="1">
      <c r="A20" s="140"/>
      <c r="B20" s="141"/>
      <c r="C20" s="141"/>
      <c r="D20" s="142"/>
      <c r="E20" s="143" t="s">
        <v>116</v>
      </c>
      <c r="F20" s="141"/>
      <c r="G20" s="144">
        <v>160</v>
      </c>
      <c r="H20" s="145"/>
      <c r="I20" s="146"/>
      <c r="J20" s="145"/>
      <c r="K20" s="147"/>
    </row>
    <row r="21" spans="1:11" ht="14.45" customHeight="1">
      <c r="A21" s="140"/>
      <c r="B21" s="141"/>
      <c r="C21" s="141"/>
      <c r="D21" s="142"/>
      <c r="E21" s="143" t="s">
        <v>117</v>
      </c>
      <c r="F21" s="141"/>
      <c r="G21" s="144">
        <v>38</v>
      </c>
      <c r="H21" s="145"/>
      <c r="I21" s="146"/>
      <c r="J21" s="145"/>
      <c r="K21" s="147"/>
    </row>
    <row r="22" spans="1:11" ht="16.9" customHeight="1">
      <c r="A22" s="132" t="s">
        <v>118</v>
      </c>
      <c r="B22" s="133" t="s">
        <v>97</v>
      </c>
      <c r="C22" s="134" t="s">
        <v>119</v>
      </c>
      <c r="D22" s="135"/>
      <c r="E22" s="136" t="s">
        <v>120</v>
      </c>
      <c r="F22" s="133" t="s">
        <v>76</v>
      </c>
      <c r="G22" s="137">
        <v>75.4</v>
      </c>
      <c r="H22" s="138">
        <v>0</v>
      </c>
      <c r="I22" s="137">
        <f>G22*(1+H22/100)</f>
        <v>75.4</v>
      </c>
      <c r="J22" s="138"/>
      <c r="K22" s="139">
        <f>I22*J22</f>
        <v>0</v>
      </c>
    </row>
    <row r="23" spans="1:11" ht="46.9" customHeight="1">
      <c r="A23" s="140"/>
      <c r="B23" s="141"/>
      <c r="C23" s="141"/>
      <c r="D23" s="142"/>
      <c r="E23" s="143" t="s">
        <v>121</v>
      </c>
      <c r="F23" s="141"/>
      <c r="G23" s="144">
        <v>0</v>
      </c>
      <c r="H23" s="145"/>
      <c r="I23" s="146"/>
      <c r="J23" s="145"/>
      <c r="K23" s="147"/>
    </row>
    <row r="24" spans="1:11" ht="15.6" customHeight="1">
      <c r="A24" s="140"/>
      <c r="B24" s="141"/>
      <c r="C24" s="141"/>
      <c r="D24" s="142"/>
      <c r="E24" s="143" t="s">
        <v>122</v>
      </c>
      <c r="F24" s="141"/>
      <c r="G24" s="144">
        <f>160*0.4</f>
        <v>64</v>
      </c>
      <c r="H24" s="145"/>
      <c r="I24" s="146"/>
      <c r="J24" s="145"/>
      <c r="K24" s="147"/>
    </row>
    <row r="25" spans="1:11" ht="25.15" customHeight="1">
      <c r="A25" s="140"/>
      <c r="B25" s="141"/>
      <c r="C25" s="141"/>
      <c r="D25" s="142"/>
      <c r="E25" s="143" t="s">
        <v>123</v>
      </c>
      <c r="F25" s="141"/>
      <c r="G25" s="144">
        <v>11.4</v>
      </c>
      <c r="H25" s="145"/>
      <c r="I25" s="146"/>
      <c r="J25" s="145"/>
      <c r="K25" s="147"/>
    </row>
    <row r="26" spans="1:11" ht="12">
      <c r="A26" s="148"/>
      <c r="B26" s="149"/>
      <c r="C26" s="149"/>
      <c r="D26" s="150"/>
      <c r="E26" s="151"/>
      <c r="F26" s="149"/>
      <c r="G26" s="152"/>
      <c r="H26" s="153"/>
      <c r="I26" s="152"/>
      <c r="J26" s="153"/>
      <c r="K26" s="154"/>
    </row>
    <row r="27" spans="1:11" ht="12">
      <c r="A27" s="126"/>
      <c r="B27" s="114"/>
      <c r="C27" s="127"/>
      <c r="D27" s="128"/>
      <c r="E27" s="127" t="s">
        <v>124</v>
      </c>
      <c r="F27" s="114"/>
      <c r="G27" s="129"/>
      <c r="H27" s="130"/>
      <c r="I27" s="129"/>
      <c r="J27" s="130"/>
      <c r="K27" s="131">
        <f>SUBTOTAL(9,K28:K32)</f>
        <v>0</v>
      </c>
    </row>
    <row r="28" spans="1:11" ht="24" customHeight="1">
      <c r="A28" s="132" t="s">
        <v>125</v>
      </c>
      <c r="B28" s="133" t="s">
        <v>97</v>
      </c>
      <c r="C28" s="134" t="s">
        <v>126</v>
      </c>
      <c r="D28" s="135"/>
      <c r="E28" s="136" t="s">
        <v>127</v>
      </c>
      <c r="F28" s="133" t="s">
        <v>73</v>
      </c>
      <c r="G28" s="137">
        <f>G29+G30</f>
        <v>979.4</v>
      </c>
      <c r="H28" s="138">
        <v>0</v>
      </c>
      <c r="I28" s="137">
        <f>G28*(1+H28/100)</f>
        <v>979.4</v>
      </c>
      <c r="J28" s="138"/>
      <c r="K28" s="139">
        <f>I28*J28</f>
        <v>0</v>
      </c>
    </row>
    <row r="29" spans="1:11" ht="13.9" customHeight="1">
      <c r="A29" s="140"/>
      <c r="B29" s="141"/>
      <c r="C29" s="141"/>
      <c r="D29" s="142"/>
      <c r="E29" s="143" t="s">
        <v>105</v>
      </c>
      <c r="F29" s="141"/>
      <c r="G29" s="144">
        <f>72+96+150+52+142+33</f>
        <v>545</v>
      </c>
      <c r="H29" s="145"/>
      <c r="I29" s="146"/>
      <c r="J29" s="145"/>
      <c r="K29" s="147"/>
    </row>
    <row r="30" spans="1:11" ht="22.9" customHeight="1">
      <c r="A30" s="140"/>
      <c r="B30" s="141"/>
      <c r="C30" s="141"/>
      <c r="D30" s="142"/>
      <c r="E30" s="143" t="s">
        <v>106</v>
      </c>
      <c r="F30" s="141"/>
      <c r="G30" s="144">
        <f>(77+134+140+11)*1.2</f>
        <v>434.4</v>
      </c>
      <c r="H30" s="145"/>
      <c r="I30" s="146"/>
      <c r="J30" s="145"/>
      <c r="K30" s="147"/>
    </row>
    <row r="31" spans="1:11" ht="12">
      <c r="A31" s="140"/>
      <c r="B31" s="141"/>
      <c r="C31" s="141"/>
      <c r="D31" s="142"/>
      <c r="E31" s="143"/>
      <c r="F31" s="141"/>
      <c r="G31" s="144"/>
      <c r="H31" s="145"/>
      <c r="I31" s="146"/>
      <c r="J31" s="145"/>
      <c r="K31" s="147"/>
    </row>
    <row r="32" spans="1:11" ht="12">
      <c r="A32" s="148"/>
      <c r="B32" s="149"/>
      <c r="C32" s="149"/>
      <c r="D32" s="150"/>
      <c r="E32" s="151"/>
      <c r="F32" s="149"/>
      <c r="G32" s="152"/>
      <c r="H32" s="153"/>
      <c r="I32" s="152"/>
      <c r="J32" s="153"/>
      <c r="K32" s="154"/>
    </row>
    <row r="33" spans="1:11" ht="12">
      <c r="A33" s="126"/>
      <c r="B33" s="114"/>
      <c r="C33" s="127"/>
      <c r="D33" s="128"/>
      <c r="E33" s="127" t="s">
        <v>128</v>
      </c>
      <c r="F33" s="114"/>
      <c r="G33" s="129"/>
      <c r="H33" s="130"/>
      <c r="I33" s="129"/>
      <c r="J33" s="130"/>
      <c r="K33" s="131">
        <f>SUBTOTAL(9,K34:K38)</f>
        <v>0</v>
      </c>
    </row>
    <row r="34" spans="1:11" ht="24.6" customHeight="1">
      <c r="A34" s="132" t="s">
        <v>129</v>
      </c>
      <c r="B34" s="133" t="s">
        <v>97</v>
      </c>
      <c r="C34" s="134" t="s">
        <v>130</v>
      </c>
      <c r="D34" s="135"/>
      <c r="E34" s="136" t="s">
        <v>131</v>
      </c>
      <c r="F34" s="133" t="s">
        <v>73</v>
      </c>
      <c r="G34" s="137">
        <v>29</v>
      </c>
      <c r="H34" s="138">
        <v>0</v>
      </c>
      <c r="I34" s="137">
        <f>G34*(1+H34/100)</f>
        <v>29</v>
      </c>
      <c r="J34" s="138"/>
      <c r="K34" s="139">
        <f>I34*J34</f>
        <v>0</v>
      </c>
    </row>
    <row r="35" spans="1:11" ht="13.9" customHeight="1">
      <c r="A35" s="132" t="s">
        <v>129</v>
      </c>
      <c r="B35" s="133" t="s">
        <v>97</v>
      </c>
      <c r="C35" s="134" t="s">
        <v>132</v>
      </c>
      <c r="D35" s="135"/>
      <c r="E35" s="155" t="s">
        <v>133</v>
      </c>
      <c r="F35" s="133" t="s">
        <v>76</v>
      </c>
      <c r="G35" s="156">
        <v>20.73</v>
      </c>
      <c r="H35" s="138">
        <v>0</v>
      </c>
      <c r="I35" s="156">
        <f>G35*(1+H35/100)</f>
        <v>20.73</v>
      </c>
      <c r="J35" s="138"/>
      <c r="K35" s="139">
        <f>I35*J35</f>
        <v>0</v>
      </c>
    </row>
    <row r="36" spans="1:11" ht="22.15" customHeight="1">
      <c r="A36" s="140"/>
      <c r="B36" s="141"/>
      <c r="C36" s="141"/>
      <c r="D36" s="142"/>
      <c r="E36" s="157" t="s">
        <v>134</v>
      </c>
      <c r="F36" s="141"/>
      <c r="G36" s="158">
        <v>0</v>
      </c>
      <c r="H36" s="145"/>
      <c r="I36" s="159"/>
      <c r="J36" s="145"/>
      <c r="K36" s="147"/>
    </row>
    <row r="37" spans="1:11" ht="15.6" customHeight="1">
      <c r="A37" s="140"/>
      <c r="B37" s="141"/>
      <c r="C37" s="141"/>
      <c r="D37" s="142"/>
      <c r="E37" s="157" t="s">
        <v>135</v>
      </c>
      <c r="F37" s="141"/>
      <c r="G37" s="158">
        <v>20.73</v>
      </c>
      <c r="H37" s="145"/>
      <c r="I37" s="159"/>
      <c r="J37" s="145"/>
      <c r="K37" s="147"/>
    </row>
    <row r="38" spans="1:11" ht="13.9" customHeight="1">
      <c r="A38" s="132" t="s">
        <v>136</v>
      </c>
      <c r="B38" s="133" t="s">
        <v>97</v>
      </c>
      <c r="C38" s="134" t="s">
        <v>137</v>
      </c>
      <c r="D38" s="135"/>
      <c r="E38" s="155" t="s">
        <v>138</v>
      </c>
      <c r="F38" s="133" t="s">
        <v>80</v>
      </c>
      <c r="G38" s="156">
        <v>0.652</v>
      </c>
      <c r="H38" s="138">
        <v>0</v>
      </c>
      <c r="I38" s="156">
        <f>G38*(1+H38/100)</f>
        <v>0.652</v>
      </c>
      <c r="J38" s="138"/>
      <c r="K38" s="139">
        <f>I38*J38</f>
        <v>0</v>
      </c>
    </row>
    <row r="39" spans="1:11" ht="13.9" customHeight="1">
      <c r="A39" s="140"/>
      <c r="B39" s="141"/>
      <c r="C39" s="141"/>
      <c r="D39" s="142"/>
      <c r="E39" s="157" t="s">
        <v>139</v>
      </c>
      <c r="F39" s="141"/>
      <c r="G39" s="158">
        <v>652.5</v>
      </c>
      <c r="H39" s="145"/>
      <c r="I39" s="159"/>
      <c r="J39" s="145"/>
      <c r="K39" s="147"/>
    </row>
    <row r="40" spans="1:11" ht="12">
      <c r="A40" s="148"/>
      <c r="B40" s="149"/>
      <c r="C40" s="149"/>
      <c r="D40" s="150"/>
      <c r="E40" s="151"/>
      <c r="F40" s="149"/>
      <c r="G40" s="152"/>
      <c r="H40" s="153"/>
      <c r="I40" s="152"/>
      <c r="J40" s="153"/>
      <c r="K40" s="154"/>
    </row>
    <row r="41" spans="1:11" ht="12.6" customHeight="1">
      <c r="A41" s="148"/>
      <c r="B41" s="149"/>
      <c r="C41" s="149"/>
      <c r="D41" s="150"/>
      <c r="E41" s="151"/>
      <c r="F41" s="149"/>
      <c r="G41" s="152"/>
      <c r="H41" s="153"/>
      <c r="I41" s="152"/>
      <c r="J41" s="153"/>
      <c r="K41" s="154"/>
    </row>
    <row r="42" spans="1:11" ht="12" hidden="1">
      <c r="A42" s="148"/>
      <c r="B42" s="149"/>
      <c r="C42" s="149"/>
      <c r="D42" s="150"/>
      <c r="E42" s="151"/>
      <c r="F42" s="149"/>
      <c r="G42" s="152"/>
      <c r="H42" s="153"/>
      <c r="I42" s="152"/>
      <c r="J42" s="153"/>
      <c r="K42" s="154"/>
    </row>
    <row r="43" spans="1:11" ht="12">
      <c r="A43" s="126"/>
      <c r="B43" s="114"/>
      <c r="C43" s="127"/>
      <c r="D43" s="128"/>
      <c r="E43" s="127" t="s">
        <v>140</v>
      </c>
      <c r="F43" s="114"/>
      <c r="G43" s="129"/>
      <c r="H43" s="130"/>
      <c r="I43" s="129"/>
      <c r="J43" s="130"/>
      <c r="K43" s="131">
        <f>SUBTOTAL(9,K44:K46)</f>
        <v>0</v>
      </c>
    </row>
    <row r="44" spans="1:11" ht="13.15" customHeight="1">
      <c r="A44" s="132" t="s">
        <v>141</v>
      </c>
      <c r="B44" s="133" t="s">
        <v>97</v>
      </c>
      <c r="C44" s="134" t="s">
        <v>142</v>
      </c>
      <c r="D44" s="135"/>
      <c r="E44" s="136" t="s">
        <v>143</v>
      </c>
      <c r="F44" s="133" t="s">
        <v>80</v>
      </c>
      <c r="G44" s="178">
        <v>1.171</v>
      </c>
      <c r="H44" s="138">
        <v>0</v>
      </c>
      <c r="I44" s="137">
        <f>G44*(1+H44/100)</f>
        <v>1.171</v>
      </c>
      <c r="J44" s="138"/>
      <c r="K44" s="139">
        <f>I44*J44</f>
        <v>0</v>
      </c>
    </row>
    <row r="45" spans="1:11" ht="12.6" customHeight="1">
      <c r="A45" s="140"/>
      <c r="B45" s="141"/>
      <c r="C45" s="141"/>
      <c r="D45" s="142"/>
      <c r="E45" s="143" t="s">
        <v>242</v>
      </c>
      <c r="F45" s="141"/>
      <c r="G45" s="179">
        <v>1171</v>
      </c>
      <c r="H45" s="145"/>
      <c r="I45" s="146"/>
      <c r="J45" s="145"/>
      <c r="K45" s="147"/>
    </row>
    <row r="46" spans="1:11" ht="12">
      <c r="A46" s="148"/>
      <c r="B46" s="149"/>
      <c r="C46" s="149"/>
      <c r="D46" s="150"/>
      <c r="E46" s="151"/>
      <c r="F46" s="149"/>
      <c r="G46" s="152"/>
      <c r="H46" s="153"/>
      <c r="I46" s="152"/>
      <c r="J46" s="153"/>
      <c r="K46" s="154"/>
    </row>
    <row r="47" spans="1:11" ht="12">
      <c r="A47" s="126"/>
      <c r="B47" s="114"/>
      <c r="C47" s="127"/>
      <c r="D47" s="128"/>
      <c r="E47" s="127" t="s">
        <v>144</v>
      </c>
      <c r="F47" s="114"/>
      <c r="G47" s="129"/>
      <c r="H47" s="130"/>
      <c r="I47" s="129"/>
      <c r="J47" s="130"/>
      <c r="K47" s="131">
        <f>SUBTOTAL(9,K48:K55)</f>
        <v>0</v>
      </c>
    </row>
    <row r="48" spans="1:11" ht="16.9" customHeight="1">
      <c r="A48" s="132" t="s">
        <v>145</v>
      </c>
      <c r="B48" s="133" t="s">
        <v>97</v>
      </c>
      <c r="C48" s="134" t="s">
        <v>146</v>
      </c>
      <c r="D48" s="135"/>
      <c r="E48" s="136" t="s">
        <v>147</v>
      </c>
      <c r="F48" s="133" t="s">
        <v>73</v>
      </c>
      <c r="G48" s="137">
        <v>979.4</v>
      </c>
      <c r="H48" s="138">
        <v>0</v>
      </c>
      <c r="I48" s="137">
        <f>G48*(1+H48/100)</f>
        <v>979.4</v>
      </c>
      <c r="J48" s="138"/>
      <c r="K48" s="139">
        <f>I48*J48</f>
        <v>0</v>
      </c>
    </row>
    <row r="49" spans="1:11" ht="15" customHeight="1">
      <c r="A49" s="140"/>
      <c r="B49" s="141"/>
      <c r="C49" s="141"/>
      <c r="D49" s="142"/>
      <c r="E49" s="143" t="s">
        <v>105</v>
      </c>
      <c r="F49" s="141"/>
      <c r="G49" s="144">
        <v>545</v>
      </c>
      <c r="H49" s="145"/>
      <c r="I49" s="146"/>
      <c r="J49" s="145"/>
      <c r="K49" s="147"/>
    </row>
    <row r="50" spans="1:11" ht="24" customHeight="1">
      <c r="A50" s="140"/>
      <c r="B50" s="141"/>
      <c r="C50" s="141"/>
      <c r="D50" s="142"/>
      <c r="E50" s="143" t="s">
        <v>106</v>
      </c>
      <c r="F50" s="141"/>
      <c r="G50" s="144">
        <v>434.4</v>
      </c>
      <c r="H50" s="145"/>
      <c r="I50" s="146"/>
      <c r="J50" s="145"/>
      <c r="K50" s="147"/>
    </row>
    <row r="51" spans="1:11" ht="12">
      <c r="A51" s="140"/>
      <c r="B51" s="141"/>
      <c r="C51" s="141"/>
      <c r="D51" s="142"/>
      <c r="E51" s="143"/>
      <c r="F51" s="141"/>
      <c r="G51" s="144"/>
      <c r="H51" s="145"/>
      <c r="I51" s="146"/>
      <c r="J51" s="145"/>
      <c r="K51" s="147"/>
    </row>
    <row r="52" spans="1:11" ht="24.6" customHeight="1">
      <c r="A52" s="132" t="s">
        <v>148</v>
      </c>
      <c r="B52" s="133" t="s">
        <v>97</v>
      </c>
      <c r="C52" s="134" t="s">
        <v>149</v>
      </c>
      <c r="D52" s="135"/>
      <c r="E52" s="136" t="s">
        <v>150</v>
      </c>
      <c r="F52" s="133" t="s">
        <v>73</v>
      </c>
      <c r="G52" s="178">
        <v>504</v>
      </c>
      <c r="H52" s="138">
        <v>0</v>
      </c>
      <c r="I52" s="137">
        <f>G52*(1+H52/100)</f>
        <v>504</v>
      </c>
      <c r="J52" s="138"/>
      <c r="K52" s="139">
        <f>I52*J52</f>
        <v>0</v>
      </c>
    </row>
    <row r="53" spans="1:11" ht="13.15" customHeight="1">
      <c r="A53" s="140"/>
      <c r="B53" s="141"/>
      <c r="C53" s="141"/>
      <c r="D53" s="142"/>
      <c r="E53" s="143" t="s">
        <v>151</v>
      </c>
      <c r="F53" s="141"/>
      <c r="G53" s="179">
        <v>504</v>
      </c>
      <c r="H53" s="145"/>
      <c r="I53" s="146"/>
      <c r="J53" s="145"/>
      <c r="K53" s="147"/>
    </row>
    <row r="54" spans="1:11" ht="22.15" customHeight="1">
      <c r="A54" s="140"/>
      <c r="B54" s="141"/>
      <c r="C54" s="141"/>
      <c r="D54" s="142"/>
      <c r="E54" s="143" t="s">
        <v>152</v>
      </c>
      <c r="F54" s="141"/>
      <c r="G54" s="144"/>
      <c r="H54" s="145"/>
      <c r="I54" s="146"/>
      <c r="J54" s="145"/>
      <c r="K54" s="147"/>
    </row>
    <row r="55" spans="1:11" ht="12">
      <c r="A55" s="148"/>
      <c r="B55" s="149"/>
      <c r="C55" s="149"/>
      <c r="D55" s="150"/>
      <c r="E55" s="151"/>
      <c r="F55" s="149"/>
      <c r="G55" s="152"/>
      <c r="H55" s="153"/>
      <c r="I55" s="152"/>
      <c r="J55" s="153"/>
      <c r="K55" s="154"/>
    </row>
    <row r="56" spans="1:11" ht="12">
      <c r="A56" s="126"/>
      <c r="B56" s="114"/>
      <c r="C56" s="127"/>
      <c r="D56" s="128"/>
      <c r="E56" s="127" t="s">
        <v>153</v>
      </c>
      <c r="F56" s="114"/>
      <c r="G56" s="129"/>
      <c r="H56" s="130"/>
      <c r="I56" s="129"/>
      <c r="J56" s="130"/>
      <c r="K56" s="131">
        <f>SUBTOTAL(9,K57:K61)</f>
        <v>0</v>
      </c>
    </row>
    <row r="57" spans="1:11" ht="24.6" customHeight="1">
      <c r="A57" s="132" t="s">
        <v>154</v>
      </c>
      <c r="B57" s="133" t="s">
        <v>97</v>
      </c>
      <c r="C57" s="134" t="s">
        <v>155</v>
      </c>
      <c r="D57" s="135"/>
      <c r="E57" s="136" t="s">
        <v>156</v>
      </c>
      <c r="F57" s="133" t="s">
        <v>73</v>
      </c>
      <c r="G57" s="137">
        <v>1174.8</v>
      </c>
      <c r="H57" s="138">
        <v>0</v>
      </c>
      <c r="I57" s="137">
        <f>G57*(1+H57/100)</f>
        <v>1174.8</v>
      </c>
      <c r="J57" s="138"/>
      <c r="K57" s="139">
        <f>I57*J57</f>
        <v>0</v>
      </c>
    </row>
    <row r="58" spans="1:11" ht="12">
      <c r="A58" s="140"/>
      <c r="B58" s="141"/>
      <c r="C58" s="141"/>
      <c r="D58" s="142"/>
      <c r="E58" s="143">
        <v>1174.8</v>
      </c>
      <c r="F58" s="141"/>
      <c r="G58" s="144">
        <v>1174.8</v>
      </c>
      <c r="H58" s="145"/>
      <c r="I58" s="146"/>
      <c r="J58" s="145"/>
      <c r="K58" s="147"/>
    </row>
    <row r="59" spans="1:11" ht="12.6" customHeight="1">
      <c r="A59" s="132">
        <v>17</v>
      </c>
      <c r="B59" s="133" t="s">
        <v>97</v>
      </c>
      <c r="C59" s="134" t="s">
        <v>157</v>
      </c>
      <c r="D59" s="135"/>
      <c r="E59" s="136" t="s">
        <v>158</v>
      </c>
      <c r="F59" s="133" t="s">
        <v>73</v>
      </c>
      <c r="G59" s="137">
        <v>130.533</v>
      </c>
      <c r="H59" s="138">
        <v>0</v>
      </c>
      <c r="I59" s="137">
        <f>G59*(1+H59/100)</f>
        <v>130.533</v>
      </c>
      <c r="J59" s="138"/>
      <c r="K59" s="139">
        <f>I59*J59</f>
        <v>0</v>
      </c>
    </row>
    <row r="60" spans="1:11" ht="13.9" customHeight="1">
      <c r="A60" s="140"/>
      <c r="B60" s="141"/>
      <c r="C60" s="141"/>
      <c r="D60" s="142"/>
      <c r="E60" s="143" t="s">
        <v>159</v>
      </c>
      <c r="F60" s="141"/>
      <c r="G60" s="144">
        <f>1174.8/9</f>
        <v>130.53333333333333</v>
      </c>
      <c r="H60" s="145"/>
      <c r="I60" s="146"/>
      <c r="J60" s="145"/>
      <c r="K60" s="147"/>
    </row>
    <row r="61" spans="1:11" ht="12">
      <c r="A61" s="148"/>
      <c r="B61" s="149"/>
      <c r="C61" s="149"/>
      <c r="D61" s="150"/>
      <c r="E61" s="151"/>
      <c r="F61" s="149"/>
      <c r="G61" s="152"/>
      <c r="H61" s="153"/>
      <c r="I61" s="152"/>
      <c r="J61" s="153"/>
      <c r="K61" s="154"/>
    </row>
    <row r="62" spans="1:11" ht="12">
      <c r="A62" s="126"/>
      <c r="B62" s="114"/>
      <c r="C62" s="127"/>
      <c r="D62" s="128"/>
      <c r="E62" s="127" t="s">
        <v>160</v>
      </c>
      <c r="F62" s="114"/>
      <c r="G62" s="129"/>
      <c r="H62" s="130"/>
      <c r="I62" s="129"/>
      <c r="J62" s="130"/>
      <c r="K62" s="131">
        <f>SUBTOTAL(9,K63:K93)</f>
        <v>0</v>
      </c>
    </row>
    <row r="63" spans="1:11" ht="25.15" customHeight="1">
      <c r="A63" s="132">
        <v>18</v>
      </c>
      <c r="B63" s="133" t="s">
        <v>97</v>
      </c>
      <c r="C63" s="134" t="s">
        <v>161</v>
      </c>
      <c r="D63" s="135"/>
      <c r="E63" s="136" t="s">
        <v>162</v>
      </c>
      <c r="F63" s="133" t="s">
        <v>75</v>
      </c>
      <c r="G63" s="137">
        <v>200</v>
      </c>
      <c r="H63" s="138">
        <v>0</v>
      </c>
      <c r="I63" s="137">
        <f>G63*(1+H63/100)</f>
        <v>200</v>
      </c>
      <c r="J63" s="138"/>
      <c r="K63" s="139">
        <f>I63*J63</f>
        <v>0</v>
      </c>
    </row>
    <row r="64" spans="1:11" ht="12">
      <c r="A64" s="140"/>
      <c r="B64" s="141"/>
      <c r="C64" s="141"/>
      <c r="D64" s="142"/>
      <c r="E64" s="143">
        <v>200</v>
      </c>
      <c r="F64" s="141"/>
      <c r="G64" s="144">
        <v>200</v>
      </c>
      <c r="H64" s="145"/>
      <c r="I64" s="146"/>
      <c r="J64" s="145"/>
      <c r="K64" s="147"/>
    </row>
    <row r="65" spans="1:11" ht="12" hidden="1">
      <c r="A65" s="140"/>
      <c r="B65" s="141"/>
      <c r="C65" s="141"/>
      <c r="D65" s="142"/>
      <c r="E65" s="143"/>
      <c r="F65" s="141"/>
      <c r="G65" s="144">
        <v>0</v>
      </c>
      <c r="H65" s="145"/>
      <c r="I65" s="146"/>
      <c r="J65" s="145"/>
      <c r="K65" s="147"/>
    </row>
    <row r="66" spans="1:11" ht="24">
      <c r="A66" s="132">
        <v>19</v>
      </c>
      <c r="B66" s="133" t="s">
        <v>97</v>
      </c>
      <c r="C66" s="134" t="s">
        <v>163</v>
      </c>
      <c r="D66" s="135"/>
      <c r="E66" s="136" t="s">
        <v>164</v>
      </c>
      <c r="F66" s="133" t="s">
        <v>75</v>
      </c>
      <c r="G66" s="137">
        <v>200</v>
      </c>
      <c r="H66" s="138">
        <v>0</v>
      </c>
      <c r="I66" s="137">
        <f>G66*(1+H66/100)</f>
        <v>200</v>
      </c>
      <c r="J66" s="138"/>
      <c r="K66" s="139">
        <f>I66*J66</f>
        <v>0</v>
      </c>
    </row>
    <row r="67" spans="1:11" ht="12">
      <c r="A67" s="140"/>
      <c r="B67" s="141"/>
      <c r="C67" s="141"/>
      <c r="D67" s="142"/>
      <c r="E67" s="143">
        <v>200</v>
      </c>
      <c r="F67" s="141"/>
      <c r="G67" s="144">
        <v>200</v>
      </c>
      <c r="H67" s="145"/>
      <c r="I67" s="146"/>
      <c r="J67" s="145"/>
      <c r="K67" s="147"/>
    </row>
    <row r="68" spans="1:11" ht="12" hidden="1">
      <c r="A68" s="140"/>
      <c r="B68" s="141"/>
      <c r="C68" s="141"/>
      <c r="D68" s="142"/>
      <c r="E68" s="143"/>
      <c r="F68" s="141"/>
      <c r="G68" s="144">
        <v>0</v>
      </c>
      <c r="H68" s="145"/>
      <c r="I68" s="146"/>
      <c r="J68" s="145"/>
      <c r="K68" s="147"/>
    </row>
    <row r="69" spans="1:11" ht="12">
      <c r="A69" s="132">
        <v>20</v>
      </c>
      <c r="B69" s="133" t="s">
        <v>97</v>
      </c>
      <c r="C69" s="134" t="s">
        <v>165</v>
      </c>
      <c r="D69" s="135"/>
      <c r="E69" s="136" t="s">
        <v>166</v>
      </c>
      <c r="F69" s="133" t="s">
        <v>79</v>
      </c>
      <c r="G69" s="137">
        <v>500</v>
      </c>
      <c r="H69" s="138">
        <v>0</v>
      </c>
      <c r="I69" s="137">
        <f>G69*(1+H69/100)</f>
        <v>500</v>
      </c>
      <c r="J69" s="138"/>
      <c r="K69" s="139">
        <f>I69*J69</f>
        <v>0</v>
      </c>
    </row>
    <row r="70" spans="1:11" ht="12">
      <c r="A70" s="140"/>
      <c r="B70" s="141"/>
      <c r="C70" s="141"/>
      <c r="D70" s="142"/>
      <c r="E70" s="143">
        <v>500</v>
      </c>
      <c r="F70" s="141"/>
      <c r="G70" s="144">
        <v>500</v>
      </c>
      <c r="H70" s="145"/>
      <c r="I70" s="146"/>
      <c r="J70" s="145"/>
      <c r="K70" s="147"/>
    </row>
    <row r="71" spans="1:11" ht="0.6" hidden="1">
      <c r="A71" s="140"/>
      <c r="B71" s="141"/>
      <c r="C71" s="141"/>
      <c r="D71" s="142"/>
      <c r="E71" s="143"/>
      <c r="F71" s="141"/>
      <c r="G71" s="144">
        <v>0</v>
      </c>
      <c r="H71" s="145"/>
      <c r="I71" s="146"/>
      <c r="J71" s="145"/>
      <c r="K71" s="147"/>
    </row>
    <row r="72" spans="1:11" ht="24">
      <c r="A72" s="132">
        <v>21</v>
      </c>
      <c r="B72" s="133" t="s">
        <v>97</v>
      </c>
      <c r="C72" s="134" t="s">
        <v>167</v>
      </c>
      <c r="D72" s="135"/>
      <c r="E72" s="136" t="s">
        <v>168</v>
      </c>
      <c r="F72" s="133" t="s">
        <v>80</v>
      </c>
      <c r="G72" s="137">
        <f>G73+G74</f>
        <v>5.416</v>
      </c>
      <c r="H72" s="138">
        <v>0</v>
      </c>
      <c r="I72" s="137">
        <f>G72*(1+H72/100)</f>
        <v>5.416</v>
      </c>
      <c r="J72" s="138"/>
      <c r="K72" s="139">
        <f>I72*J72</f>
        <v>0</v>
      </c>
    </row>
    <row r="73" spans="1:11" ht="13.15" customHeight="1">
      <c r="A73" s="140"/>
      <c r="B73" s="141"/>
      <c r="C73" s="141"/>
      <c r="D73" s="142"/>
      <c r="E73" s="143" t="s">
        <v>169</v>
      </c>
      <c r="F73" s="141"/>
      <c r="G73" s="144">
        <v>3.952</v>
      </c>
      <c r="H73" s="145"/>
      <c r="I73" s="146"/>
      <c r="J73" s="145"/>
      <c r="K73" s="147"/>
    </row>
    <row r="74" spans="1:11" ht="24.6" customHeight="1">
      <c r="A74" s="140"/>
      <c r="B74" s="141"/>
      <c r="C74" s="141"/>
      <c r="D74" s="142"/>
      <c r="E74" s="143" t="s">
        <v>170</v>
      </c>
      <c r="F74" s="141"/>
      <c r="G74" s="144">
        <v>1.464</v>
      </c>
      <c r="H74" s="145"/>
      <c r="I74" s="146"/>
      <c r="J74" s="145"/>
      <c r="K74" s="147"/>
    </row>
    <row r="75" spans="1:11" ht="12">
      <c r="A75" s="140"/>
      <c r="B75" s="141"/>
      <c r="C75" s="141"/>
      <c r="D75" s="142"/>
      <c r="E75" s="143"/>
      <c r="F75" s="141"/>
      <c r="G75" s="144"/>
      <c r="H75" s="145"/>
      <c r="I75" s="146"/>
      <c r="J75" s="145"/>
      <c r="K75" s="147"/>
    </row>
    <row r="76" spans="1:11" ht="24.6" customHeight="1">
      <c r="A76" s="132">
        <v>22</v>
      </c>
      <c r="B76" s="133" t="s">
        <v>97</v>
      </c>
      <c r="C76" s="134" t="s">
        <v>171</v>
      </c>
      <c r="D76" s="135"/>
      <c r="E76" s="136" t="s">
        <v>172</v>
      </c>
      <c r="F76" s="133" t="s">
        <v>73</v>
      </c>
      <c r="G76" s="137">
        <v>490.8</v>
      </c>
      <c r="H76" s="138">
        <v>0</v>
      </c>
      <c r="I76" s="137">
        <f>G76*(1+H76/100)</f>
        <v>490.8</v>
      </c>
      <c r="J76" s="138"/>
      <c r="K76" s="139">
        <f>I76*J76</f>
        <v>0</v>
      </c>
    </row>
    <row r="77" spans="1:11" ht="23.45" customHeight="1">
      <c r="A77" s="140"/>
      <c r="B77" s="141"/>
      <c r="C77" s="141"/>
      <c r="D77" s="142"/>
      <c r="E77" s="143" t="s">
        <v>173</v>
      </c>
      <c r="F77" s="141"/>
      <c r="G77" s="144">
        <v>490.8</v>
      </c>
      <c r="H77" s="145"/>
      <c r="I77" s="146"/>
      <c r="J77" s="145"/>
      <c r="K77" s="147"/>
    </row>
    <row r="78" spans="1:11" ht="23.45" customHeight="1">
      <c r="A78" s="140"/>
      <c r="B78" s="141"/>
      <c r="C78" s="141"/>
      <c r="D78" s="142"/>
      <c r="E78" s="143" t="s">
        <v>152</v>
      </c>
      <c r="F78" s="141"/>
      <c r="G78" s="144"/>
      <c r="H78" s="145"/>
      <c r="I78" s="146"/>
      <c r="J78" s="145"/>
      <c r="K78" s="147"/>
    </row>
    <row r="79" spans="1:11" ht="24.6" customHeight="1">
      <c r="A79" s="132">
        <v>23</v>
      </c>
      <c r="B79" s="133" t="s">
        <v>97</v>
      </c>
      <c r="C79" s="134" t="s">
        <v>174</v>
      </c>
      <c r="D79" s="135"/>
      <c r="E79" s="136" t="s">
        <v>175</v>
      </c>
      <c r="F79" s="133" t="s">
        <v>73</v>
      </c>
      <c r="G79" s="137">
        <v>6380.4</v>
      </c>
      <c r="H79" s="138">
        <v>0</v>
      </c>
      <c r="I79" s="137">
        <f>G79*(1+H79/100)</f>
        <v>6380.4</v>
      </c>
      <c r="J79" s="138"/>
      <c r="K79" s="139">
        <f>I79*J79</f>
        <v>0</v>
      </c>
    </row>
    <row r="80" spans="1:11" ht="24" customHeight="1">
      <c r="A80" s="140"/>
      <c r="B80" s="141"/>
      <c r="C80" s="141"/>
      <c r="D80" s="142"/>
      <c r="E80" s="143" t="s">
        <v>176</v>
      </c>
      <c r="F80" s="141"/>
      <c r="G80" s="144">
        <v>5258.5</v>
      </c>
      <c r="H80" s="145"/>
      <c r="I80" s="146"/>
      <c r="J80" s="145"/>
      <c r="K80" s="147"/>
    </row>
    <row r="81" spans="1:11" ht="26.45" customHeight="1">
      <c r="A81" s="132">
        <v>24</v>
      </c>
      <c r="B81" s="133" t="s">
        <v>97</v>
      </c>
      <c r="C81" s="134" t="s">
        <v>177</v>
      </c>
      <c r="D81" s="135"/>
      <c r="E81" s="136" t="s">
        <v>178</v>
      </c>
      <c r="F81" s="133" t="s">
        <v>73</v>
      </c>
      <c r="G81" s="137">
        <v>490.8</v>
      </c>
      <c r="H81" s="138">
        <v>0</v>
      </c>
      <c r="I81" s="137">
        <f>G81*(1+H81/100)</f>
        <v>490.8</v>
      </c>
      <c r="J81" s="138"/>
      <c r="K81" s="139">
        <f>I81*J81</f>
        <v>0</v>
      </c>
    </row>
    <row r="82" spans="1:11" ht="24.6" customHeight="1">
      <c r="A82" s="140"/>
      <c r="B82" s="141"/>
      <c r="C82" s="141"/>
      <c r="D82" s="142"/>
      <c r="E82" s="143" t="s">
        <v>173</v>
      </c>
      <c r="F82" s="141"/>
      <c r="G82" s="144">
        <v>490.8</v>
      </c>
      <c r="H82" s="145"/>
      <c r="I82" s="146"/>
      <c r="J82" s="145"/>
      <c r="K82" s="147"/>
    </row>
    <row r="83" spans="1:11" ht="13.9" customHeight="1">
      <c r="A83" s="132">
        <v>25</v>
      </c>
      <c r="B83" s="133" t="s">
        <v>97</v>
      </c>
      <c r="C83" s="134" t="s">
        <v>179</v>
      </c>
      <c r="D83" s="135"/>
      <c r="E83" s="136" t="s">
        <v>180</v>
      </c>
      <c r="F83" s="133" t="s">
        <v>73</v>
      </c>
      <c r="G83" s="178">
        <v>454</v>
      </c>
      <c r="H83" s="138">
        <v>0</v>
      </c>
      <c r="I83" s="137">
        <f>G83*(1+H83/100)</f>
        <v>454</v>
      </c>
      <c r="J83" s="138"/>
      <c r="K83" s="139">
        <f>I83*J83</f>
        <v>0</v>
      </c>
    </row>
    <row r="84" spans="1:11" ht="26.45" customHeight="1">
      <c r="A84" s="140"/>
      <c r="B84" s="141"/>
      <c r="C84" s="141"/>
      <c r="D84" s="142"/>
      <c r="E84" s="143" t="s">
        <v>173</v>
      </c>
      <c r="F84" s="141"/>
      <c r="G84" s="179">
        <v>454</v>
      </c>
      <c r="H84" s="145"/>
      <c r="I84" s="146"/>
      <c r="J84" s="145"/>
      <c r="K84" s="147"/>
    </row>
    <row r="85" spans="1:11" ht="25.9" customHeight="1">
      <c r="A85" s="132">
        <v>26</v>
      </c>
      <c r="B85" s="133" t="s">
        <v>97</v>
      </c>
      <c r="C85" s="134" t="s">
        <v>181</v>
      </c>
      <c r="D85" s="135"/>
      <c r="E85" s="136" t="s">
        <v>182</v>
      </c>
      <c r="F85" s="133" t="s">
        <v>73</v>
      </c>
      <c r="G85" s="137">
        <v>490.8</v>
      </c>
      <c r="H85" s="138">
        <v>0</v>
      </c>
      <c r="I85" s="137">
        <f>G85*(1+H85/100)</f>
        <v>490.8</v>
      </c>
      <c r="J85" s="138"/>
      <c r="K85" s="139">
        <f>I85*J85</f>
        <v>0</v>
      </c>
    </row>
    <row r="86" spans="1:11" ht="25.15" customHeight="1">
      <c r="A86" s="140"/>
      <c r="B86" s="141"/>
      <c r="C86" s="141"/>
      <c r="D86" s="142"/>
      <c r="E86" s="143" t="s">
        <v>173</v>
      </c>
      <c r="F86" s="141"/>
      <c r="G86" s="144">
        <v>490.8</v>
      </c>
      <c r="H86" s="145"/>
      <c r="I86" s="146"/>
      <c r="J86" s="145"/>
      <c r="K86" s="147"/>
    </row>
    <row r="87" spans="1:11" ht="25.15" customHeight="1">
      <c r="A87" s="132">
        <v>27</v>
      </c>
      <c r="B87" s="133" t="s">
        <v>97</v>
      </c>
      <c r="C87" s="134" t="s">
        <v>183</v>
      </c>
      <c r="D87" s="135"/>
      <c r="E87" s="136" t="s">
        <v>184</v>
      </c>
      <c r="F87" s="133" t="s">
        <v>79</v>
      </c>
      <c r="G87" s="137">
        <v>1963.2</v>
      </c>
      <c r="H87" s="138">
        <v>0</v>
      </c>
      <c r="I87" s="137">
        <f>G87*(1+H87/100)</f>
        <v>1963.2</v>
      </c>
      <c r="J87" s="138"/>
      <c r="K87" s="139">
        <f>I87*J87</f>
        <v>0</v>
      </c>
    </row>
    <row r="88" spans="1:11" ht="25.15" customHeight="1">
      <c r="A88" s="140"/>
      <c r="B88" s="141"/>
      <c r="C88" s="141"/>
      <c r="D88" s="142"/>
      <c r="E88" s="143" t="s">
        <v>185</v>
      </c>
      <c r="F88" s="141"/>
      <c r="G88" s="144">
        <v>1963.2</v>
      </c>
      <c r="H88" s="145"/>
      <c r="I88" s="146"/>
      <c r="J88" s="145"/>
      <c r="K88" s="147"/>
    </row>
    <row r="89" spans="1:11" ht="24.6" customHeight="1">
      <c r="A89" s="132">
        <v>28</v>
      </c>
      <c r="B89" s="133" t="s">
        <v>108</v>
      </c>
      <c r="C89" s="134" t="s">
        <v>186</v>
      </c>
      <c r="D89" s="135"/>
      <c r="E89" s="136" t="s">
        <v>187</v>
      </c>
      <c r="F89" s="133" t="s">
        <v>75</v>
      </c>
      <c r="G89" s="137">
        <v>108</v>
      </c>
      <c r="H89" s="138">
        <v>0</v>
      </c>
      <c r="I89" s="137">
        <f>G89*(1+H89/100)</f>
        <v>108</v>
      </c>
      <c r="J89" s="138"/>
      <c r="K89" s="139">
        <f>I89*J89</f>
        <v>0</v>
      </c>
    </row>
    <row r="90" spans="1:11" ht="12">
      <c r="A90" s="140"/>
      <c r="B90" s="141"/>
      <c r="C90" s="141"/>
      <c r="D90" s="142"/>
      <c r="E90" s="143">
        <v>108</v>
      </c>
      <c r="F90" s="141"/>
      <c r="G90" s="144">
        <v>108</v>
      </c>
      <c r="H90" s="145"/>
      <c r="I90" s="146"/>
      <c r="J90" s="145"/>
      <c r="K90" s="147"/>
    </row>
    <row r="91" spans="1:11" ht="16.9" customHeight="1">
      <c r="A91" s="132">
        <v>29</v>
      </c>
      <c r="B91" s="133" t="s">
        <v>108</v>
      </c>
      <c r="C91" s="134" t="s">
        <v>188</v>
      </c>
      <c r="D91" s="135"/>
      <c r="E91" s="136" t="s">
        <v>189</v>
      </c>
      <c r="F91" s="133" t="s">
        <v>80</v>
      </c>
      <c r="G91" s="137">
        <v>1.113</v>
      </c>
      <c r="H91" s="138">
        <v>0</v>
      </c>
      <c r="I91" s="137">
        <f>G91*(1+H91/100)</f>
        <v>1.113</v>
      </c>
      <c r="J91" s="138"/>
      <c r="K91" s="139">
        <f>I91*J91</f>
        <v>0</v>
      </c>
    </row>
    <row r="92" spans="1:11" ht="12">
      <c r="A92" s="140"/>
      <c r="B92" s="141"/>
      <c r="C92" s="141"/>
      <c r="D92" s="142"/>
      <c r="E92" s="143">
        <v>1.113</v>
      </c>
      <c r="F92" s="141"/>
      <c r="G92" s="144">
        <v>1.113</v>
      </c>
      <c r="H92" s="145"/>
      <c r="I92" s="146"/>
      <c r="J92" s="145"/>
      <c r="K92" s="147"/>
    </row>
    <row r="93" spans="1:11" ht="12">
      <c r="A93" s="148"/>
      <c r="B93" s="149"/>
      <c r="C93" s="149"/>
      <c r="D93" s="150"/>
      <c r="E93" s="151"/>
      <c r="F93" s="149"/>
      <c r="G93" s="152"/>
      <c r="H93" s="153"/>
      <c r="I93" s="152"/>
      <c r="J93" s="153"/>
      <c r="K93" s="154"/>
    </row>
    <row r="94" spans="1:11" ht="12">
      <c r="A94" s="126"/>
      <c r="B94" s="114"/>
      <c r="C94" s="127"/>
      <c r="D94" s="128"/>
      <c r="E94" s="127" t="s">
        <v>190</v>
      </c>
      <c r="F94" s="114"/>
      <c r="G94" s="129"/>
      <c r="H94" s="130"/>
      <c r="I94" s="129"/>
      <c r="J94" s="130"/>
      <c r="K94" s="131">
        <f>SUBTOTAL(9,K95:K96)</f>
        <v>0</v>
      </c>
    </row>
    <row r="95" spans="1:11" ht="37.9" customHeight="1">
      <c r="A95" s="132">
        <v>30</v>
      </c>
      <c r="B95" s="133" t="s">
        <v>97</v>
      </c>
      <c r="C95" s="134" t="s">
        <v>191</v>
      </c>
      <c r="D95" s="135"/>
      <c r="E95" s="136" t="s">
        <v>82</v>
      </c>
      <c r="F95" s="133" t="s">
        <v>80</v>
      </c>
      <c r="G95" s="137">
        <v>2776.1</v>
      </c>
      <c r="H95" s="138">
        <v>0</v>
      </c>
      <c r="I95" s="137">
        <f>G95*(1+H95/100)</f>
        <v>2776.1</v>
      </c>
      <c r="J95" s="138"/>
      <c r="K95" s="139">
        <f>I95*J95</f>
        <v>0</v>
      </c>
    </row>
    <row r="96" spans="1:11" ht="12">
      <c r="A96" s="148"/>
      <c r="B96" s="149"/>
      <c r="C96" s="149"/>
      <c r="D96" s="150"/>
      <c r="E96" s="151"/>
      <c r="F96" s="149"/>
      <c r="G96" s="152"/>
      <c r="H96" s="153"/>
      <c r="I96" s="152"/>
      <c r="J96" s="153"/>
      <c r="K96" s="154"/>
    </row>
    <row r="97" spans="1:11" ht="12">
      <c r="A97" s="126"/>
      <c r="B97" s="114"/>
      <c r="C97" s="127"/>
      <c r="D97" s="128"/>
      <c r="E97" s="127" t="s">
        <v>192</v>
      </c>
      <c r="F97" s="114"/>
      <c r="G97" s="129"/>
      <c r="H97" s="130"/>
      <c r="I97" s="129"/>
      <c r="J97" s="130"/>
      <c r="K97" s="131">
        <f>SUBTOTAL(9,K98:K100)</f>
        <v>0</v>
      </c>
    </row>
    <row r="98" spans="1:11" ht="25.15" customHeight="1">
      <c r="A98" s="132">
        <v>31</v>
      </c>
      <c r="B98" s="133" t="s">
        <v>97</v>
      </c>
      <c r="C98" s="134" t="s">
        <v>193</v>
      </c>
      <c r="D98" s="135"/>
      <c r="E98" s="136" t="s">
        <v>194</v>
      </c>
      <c r="F98" s="133" t="s">
        <v>195</v>
      </c>
      <c r="G98" s="137">
        <v>40</v>
      </c>
      <c r="H98" s="138">
        <v>0</v>
      </c>
      <c r="I98" s="137">
        <f>G98*(1+H98/100)</f>
        <v>40</v>
      </c>
      <c r="J98" s="138"/>
      <c r="K98" s="139">
        <f>I98*J98</f>
        <v>0</v>
      </c>
    </row>
    <row r="99" spans="1:11" ht="23.45" customHeight="1">
      <c r="A99" s="140"/>
      <c r="B99" s="141"/>
      <c r="C99" s="141"/>
      <c r="D99" s="142"/>
      <c r="E99" s="143" t="s">
        <v>196</v>
      </c>
      <c r="F99" s="141"/>
      <c r="G99" s="144">
        <v>40</v>
      </c>
      <c r="H99" s="145"/>
      <c r="I99" s="146"/>
      <c r="J99" s="145"/>
      <c r="K99" s="147"/>
    </row>
    <row r="100" spans="1:11" ht="12">
      <c r="A100" s="148"/>
      <c r="B100" s="149"/>
      <c r="C100" s="149"/>
      <c r="D100" s="150"/>
      <c r="E100" s="151"/>
      <c r="F100" s="149"/>
      <c r="G100" s="152"/>
      <c r="H100" s="153"/>
      <c r="I100" s="152"/>
      <c r="J100" s="153"/>
      <c r="K100" s="154"/>
    </row>
    <row r="101" spans="1:11" ht="12">
      <c r="A101" s="126"/>
      <c r="B101" s="114"/>
      <c r="C101" s="127"/>
      <c r="D101" s="128"/>
      <c r="E101" s="127" t="s">
        <v>197</v>
      </c>
      <c r="F101" s="114"/>
      <c r="G101" s="129"/>
      <c r="H101" s="130"/>
      <c r="I101" s="129"/>
      <c r="J101" s="130"/>
      <c r="K101" s="131">
        <f>SUBTOTAL(9,K102:K109)</f>
        <v>0</v>
      </c>
    </row>
    <row r="102" spans="1:11" ht="16.9" customHeight="1">
      <c r="A102" s="132">
        <v>32</v>
      </c>
      <c r="B102" s="133" t="s">
        <v>97</v>
      </c>
      <c r="C102" s="134" t="s">
        <v>198</v>
      </c>
      <c r="D102" s="135"/>
      <c r="E102" s="136" t="s">
        <v>199</v>
      </c>
      <c r="F102" s="133" t="s">
        <v>200</v>
      </c>
      <c r="G102" s="137">
        <v>1768</v>
      </c>
      <c r="H102" s="138">
        <v>0</v>
      </c>
      <c r="I102" s="137">
        <f>G102*(1+H102/100)</f>
        <v>1768</v>
      </c>
      <c r="J102" s="138"/>
      <c r="K102" s="139">
        <f>I102*J102</f>
        <v>0</v>
      </c>
    </row>
    <row r="103" spans="1:11" ht="25.9" customHeight="1">
      <c r="A103" s="140"/>
      <c r="B103" s="141"/>
      <c r="C103" s="141"/>
      <c r="D103" s="142"/>
      <c r="E103" s="143" t="s">
        <v>201</v>
      </c>
      <c r="F103" s="141"/>
      <c r="G103" s="144">
        <v>1768</v>
      </c>
      <c r="H103" s="145"/>
      <c r="I103" s="146"/>
      <c r="J103" s="145"/>
      <c r="K103" s="147"/>
    </row>
    <row r="104" spans="1:11" ht="13.15" customHeight="1">
      <c r="A104" s="132">
        <v>33</v>
      </c>
      <c r="B104" s="133" t="s">
        <v>202</v>
      </c>
      <c r="C104" s="134" t="s">
        <v>203</v>
      </c>
      <c r="D104" s="135"/>
      <c r="E104" s="136" t="s">
        <v>204</v>
      </c>
      <c r="F104" s="133" t="s">
        <v>200</v>
      </c>
      <c r="G104" s="137">
        <v>1768</v>
      </c>
      <c r="H104" s="138">
        <v>0</v>
      </c>
      <c r="I104" s="137">
        <f>G104*(1+H104/100)</f>
        <v>1768</v>
      </c>
      <c r="J104" s="138"/>
      <c r="K104" s="139">
        <f>I104*J104</f>
        <v>0</v>
      </c>
    </row>
    <row r="105" spans="1:11" ht="23.45" customHeight="1">
      <c r="A105" s="140"/>
      <c r="B105" s="141"/>
      <c r="C105" s="141"/>
      <c r="D105" s="142"/>
      <c r="E105" s="143" t="s">
        <v>205</v>
      </c>
      <c r="F105" s="141"/>
      <c r="G105" s="144">
        <v>1768</v>
      </c>
      <c r="H105" s="145"/>
      <c r="I105" s="146"/>
      <c r="J105" s="145"/>
      <c r="K105" s="147"/>
    </row>
    <row r="106" spans="1:11" ht="12">
      <c r="A106" s="140"/>
      <c r="B106" s="141"/>
      <c r="C106" s="141"/>
      <c r="D106" s="142"/>
      <c r="E106" s="143"/>
      <c r="F106" s="141"/>
      <c r="G106" s="144"/>
      <c r="H106" s="145"/>
      <c r="I106" s="146"/>
      <c r="J106" s="145"/>
      <c r="K106" s="147"/>
    </row>
    <row r="107" spans="1:11" ht="24.6" customHeight="1">
      <c r="A107" s="132">
        <v>34</v>
      </c>
      <c r="B107" s="133" t="s">
        <v>202</v>
      </c>
      <c r="C107" s="134" t="s">
        <v>206</v>
      </c>
      <c r="D107" s="135"/>
      <c r="E107" s="136" t="s">
        <v>207</v>
      </c>
      <c r="F107" s="133" t="s">
        <v>195</v>
      </c>
      <c r="G107" s="137">
        <v>62</v>
      </c>
      <c r="H107" s="138">
        <v>0</v>
      </c>
      <c r="I107" s="137">
        <f>G107*(1+H107/100)</f>
        <v>62</v>
      </c>
      <c r="J107" s="138"/>
      <c r="K107" s="139">
        <f>I107*J107</f>
        <v>0</v>
      </c>
    </row>
    <row r="108" spans="1:11" ht="45.6" customHeight="1">
      <c r="A108" s="140"/>
      <c r="B108" s="141"/>
      <c r="C108" s="141"/>
      <c r="D108" s="142"/>
      <c r="E108" s="143" t="s">
        <v>208</v>
      </c>
      <c r="F108" s="141"/>
      <c r="G108" s="144">
        <v>62</v>
      </c>
      <c r="H108" s="145"/>
      <c r="I108" s="146"/>
      <c r="J108" s="145"/>
      <c r="K108" s="147"/>
    </row>
    <row r="109" spans="1:11" ht="12">
      <c r="A109" s="148"/>
      <c r="B109" s="149"/>
      <c r="C109" s="149"/>
      <c r="D109" s="150"/>
      <c r="E109" s="151"/>
      <c r="F109" s="149"/>
      <c r="G109" s="152"/>
      <c r="H109" s="153"/>
      <c r="I109" s="152"/>
      <c r="J109" s="153"/>
      <c r="K109" s="154"/>
    </row>
    <row r="110" spans="1:11" ht="12">
      <c r="A110" s="126"/>
      <c r="B110" s="114"/>
      <c r="C110" s="127"/>
      <c r="D110" s="128"/>
      <c r="E110" s="127" t="s">
        <v>209</v>
      </c>
      <c r="F110" s="114"/>
      <c r="G110" s="129"/>
      <c r="H110" s="130"/>
      <c r="I110" s="129"/>
      <c r="J110" s="130"/>
      <c r="K110" s="131">
        <f>SUBTOTAL(9,K111:K113)</f>
        <v>0</v>
      </c>
    </row>
    <row r="111" spans="1:11" ht="22.9" customHeight="1">
      <c r="A111" s="132">
        <v>35</v>
      </c>
      <c r="B111" s="133" t="s">
        <v>202</v>
      </c>
      <c r="C111" s="134" t="s">
        <v>210</v>
      </c>
      <c r="D111" s="135"/>
      <c r="E111" s="136" t="s">
        <v>211</v>
      </c>
      <c r="F111" s="133" t="s">
        <v>73</v>
      </c>
      <c r="G111" s="137">
        <v>80.56</v>
      </c>
      <c r="H111" s="138">
        <v>0</v>
      </c>
      <c r="I111" s="137">
        <f>G111*(1+H111/100)</f>
        <v>80.56</v>
      </c>
      <c r="J111" s="138"/>
      <c r="K111" s="139">
        <f>I111*J111</f>
        <v>0</v>
      </c>
    </row>
    <row r="112" spans="1:11" ht="12">
      <c r="A112" s="140"/>
      <c r="B112" s="141"/>
      <c r="C112" s="141"/>
      <c r="D112" s="142"/>
      <c r="E112" s="143">
        <v>80.56</v>
      </c>
      <c r="F112" s="141"/>
      <c r="G112" s="144">
        <v>80.56</v>
      </c>
      <c r="H112" s="145"/>
      <c r="I112" s="146"/>
      <c r="J112" s="145"/>
      <c r="K112" s="147"/>
    </row>
    <row r="113" spans="1:11" ht="12">
      <c r="A113" s="148"/>
      <c r="B113" s="149"/>
      <c r="C113" s="149"/>
      <c r="D113" s="150"/>
      <c r="E113" s="151"/>
      <c r="F113" s="149"/>
      <c r="G113" s="152"/>
      <c r="H113" s="153"/>
      <c r="I113" s="152"/>
      <c r="J113" s="153"/>
      <c r="K113" s="154"/>
    </row>
    <row r="114" spans="1:11" ht="12">
      <c r="A114" s="126"/>
      <c r="B114" s="114"/>
      <c r="C114" s="127"/>
      <c r="D114" s="128"/>
      <c r="E114" s="127" t="s">
        <v>212</v>
      </c>
      <c r="F114" s="114"/>
      <c r="G114" s="129"/>
      <c r="H114" s="130"/>
      <c r="I114" s="129"/>
      <c r="J114" s="130"/>
      <c r="K114" s="131">
        <f>SUBTOTAL(9,K115:K118)</f>
        <v>0</v>
      </c>
    </row>
    <row r="115" spans="1:11" ht="15" customHeight="1">
      <c r="A115" s="132">
        <v>36</v>
      </c>
      <c r="B115" s="133" t="s">
        <v>213</v>
      </c>
      <c r="C115" s="134" t="s">
        <v>214</v>
      </c>
      <c r="D115" s="135"/>
      <c r="E115" s="136" t="s">
        <v>215</v>
      </c>
      <c r="F115" s="133" t="s">
        <v>81</v>
      </c>
      <c r="G115" s="137">
        <v>1</v>
      </c>
      <c r="H115" s="138">
        <v>0</v>
      </c>
      <c r="I115" s="137">
        <f>G115*(1+H115/100)</f>
        <v>1</v>
      </c>
      <c r="J115" s="138"/>
      <c r="K115" s="139">
        <f>I115*J115</f>
        <v>0</v>
      </c>
    </row>
    <row r="116" spans="1:11" ht="16.15" customHeight="1">
      <c r="A116" s="132">
        <v>37</v>
      </c>
      <c r="B116" s="133" t="s">
        <v>213</v>
      </c>
      <c r="C116" s="134" t="s">
        <v>216</v>
      </c>
      <c r="D116" s="135"/>
      <c r="E116" s="136" t="s">
        <v>217</v>
      </c>
      <c r="F116" s="133" t="s">
        <v>81</v>
      </c>
      <c r="G116" s="137">
        <v>1</v>
      </c>
      <c r="H116" s="138">
        <v>0</v>
      </c>
      <c r="I116" s="137">
        <f>G116*(1+H116/100)</f>
        <v>1</v>
      </c>
      <c r="J116" s="138"/>
      <c r="K116" s="139">
        <f>I116*J116</f>
        <v>0</v>
      </c>
    </row>
    <row r="117" spans="1:11" ht="15" customHeight="1">
      <c r="A117" s="132">
        <v>38</v>
      </c>
      <c r="B117" s="133" t="s">
        <v>213</v>
      </c>
      <c r="C117" s="134" t="s">
        <v>218</v>
      </c>
      <c r="D117" s="135"/>
      <c r="E117" s="136" t="s">
        <v>219</v>
      </c>
      <c r="F117" s="133" t="s">
        <v>81</v>
      </c>
      <c r="G117" s="137">
        <v>1</v>
      </c>
      <c r="H117" s="138">
        <v>0</v>
      </c>
      <c r="I117" s="137">
        <f>G117*(1+H117/100)</f>
        <v>1</v>
      </c>
      <c r="J117" s="138"/>
      <c r="K117" s="139">
        <f>I117*J117</f>
        <v>0</v>
      </c>
    </row>
    <row r="118" spans="1:11" ht="12">
      <c r="A118" s="148"/>
      <c r="B118" s="149"/>
      <c r="C118" s="149"/>
      <c r="D118" s="150"/>
      <c r="E118" s="151"/>
      <c r="F118" s="149"/>
      <c r="G118" s="152"/>
      <c r="H118" s="153"/>
      <c r="I118" s="152"/>
      <c r="J118" s="153"/>
      <c r="K118" s="154"/>
    </row>
    <row r="119" spans="1:11" ht="12">
      <c r="A119" s="126"/>
      <c r="B119" s="114"/>
      <c r="C119" s="127"/>
      <c r="D119" s="128"/>
      <c r="E119" s="127" t="s">
        <v>220</v>
      </c>
      <c r="F119" s="114"/>
      <c r="G119" s="129"/>
      <c r="H119" s="130"/>
      <c r="I119" s="129"/>
      <c r="J119" s="130"/>
      <c r="K119" s="131">
        <f>SUBTOTAL(9,K120:K128)</f>
        <v>0</v>
      </c>
    </row>
    <row r="120" spans="1:11" ht="13.15" customHeight="1">
      <c r="A120" s="132">
        <v>39</v>
      </c>
      <c r="B120" s="133" t="s">
        <v>213</v>
      </c>
      <c r="C120" s="134" t="s">
        <v>221</v>
      </c>
      <c r="D120" s="135"/>
      <c r="E120" s="136" t="s">
        <v>222</v>
      </c>
      <c r="F120" s="133" t="s">
        <v>81</v>
      </c>
      <c r="G120" s="137">
        <v>1</v>
      </c>
      <c r="H120" s="138">
        <v>0</v>
      </c>
      <c r="I120" s="137">
        <f>G120*(1+H120/100)</f>
        <v>1</v>
      </c>
      <c r="J120" s="138"/>
      <c r="K120" s="139">
        <f>I120*J120</f>
        <v>0</v>
      </c>
    </row>
    <row r="121" spans="1:11" ht="23.45" customHeight="1">
      <c r="A121" s="140"/>
      <c r="B121" s="141"/>
      <c r="C121" s="141"/>
      <c r="D121" s="142"/>
      <c r="E121" s="143" t="s">
        <v>223</v>
      </c>
      <c r="F121" s="141"/>
      <c r="G121" s="144">
        <v>1</v>
      </c>
      <c r="H121" s="145"/>
      <c r="I121" s="146"/>
      <c r="J121" s="145"/>
      <c r="K121" s="147"/>
    </row>
    <row r="122" spans="1:11" ht="15" customHeight="1">
      <c r="A122" s="132">
        <v>40</v>
      </c>
      <c r="B122" s="133" t="s">
        <v>213</v>
      </c>
      <c r="C122" s="134" t="s">
        <v>224</v>
      </c>
      <c r="D122" s="135"/>
      <c r="E122" s="136" t="s">
        <v>225</v>
      </c>
      <c r="F122" s="133" t="s">
        <v>81</v>
      </c>
      <c r="G122" s="137">
        <v>1</v>
      </c>
      <c r="H122" s="138">
        <v>0</v>
      </c>
      <c r="I122" s="137">
        <f aca="true" t="shared" si="0" ref="I122:I127">G122*(1+H122/100)</f>
        <v>1</v>
      </c>
      <c r="J122" s="138"/>
      <c r="K122" s="139">
        <f aca="true" t="shared" si="1" ref="K122:K127">I122*J122</f>
        <v>0</v>
      </c>
    </row>
    <row r="123" spans="1:11" ht="16.9" customHeight="1">
      <c r="A123" s="132">
        <v>41</v>
      </c>
      <c r="B123" s="133" t="s">
        <v>213</v>
      </c>
      <c r="C123" s="134" t="s">
        <v>226</v>
      </c>
      <c r="D123" s="135"/>
      <c r="E123" s="136" t="s">
        <v>227</v>
      </c>
      <c r="F123" s="133" t="s">
        <v>81</v>
      </c>
      <c r="G123" s="137">
        <v>1</v>
      </c>
      <c r="H123" s="138">
        <v>0</v>
      </c>
      <c r="I123" s="137">
        <f t="shared" si="0"/>
        <v>1</v>
      </c>
      <c r="J123" s="138"/>
      <c r="K123" s="139">
        <f t="shared" si="1"/>
        <v>0</v>
      </c>
    </row>
    <row r="124" spans="1:11" ht="13.9" customHeight="1">
      <c r="A124" s="132">
        <v>42</v>
      </c>
      <c r="B124" s="133" t="s">
        <v>213</v>
      </c>
      <c r="C124" s="134" t="s">
        <v>228</v>
      </c>
      <c r="D124" s="135"/>
      <c r="E124" s="136" t="s">
        <v>229</v>
      </c>
      <c r="F124" s="133" t="s">
        <v>81</v>
      </c>
      <c r="G124" s="137">
        <v>1</v>
      </c>
      <c r="H124" s="138">
        <v>0</v>
      </c>
      <c r="I124" s="137">
        <f t="shared" si="0"/>
        <v>1</v>
      </c>
      <c r="J124" s="138"/>
      <c r="K124" s="139">
        <f t="shared" si="1"/>
        <v>0</v>
      </c>
    </row>
    <row r="125" spans="1:11" ht="14.45" customHeight="1">
      <c r="A125" s="132">
        <v>43</v>
      </c>
      <c r="B125" s="133" t="s">
        <v>213</v>
      </c>
      <c r="C125" s="134" t="s">
        <v>230</v>
      </c>
      <c r="D125" s="135"/>
      <c r="E125" s="136" t="s">
        <v>231</v>
      </c>
      <c r="F125" s="133" t="s">
        <v>81</v>
      </c>
      <c r="G125" s="137">
        <v>1</v>
      </c>
      <c r="H125" s="138">
        <v>0</v>
      </c>
      <c r="I125" s="137">
        <f t="shared" si="0"/>
        <v>1</v>
      </c>
      <c r="J125" s="138"/>
      <c r="K125" s="139">
        <f t="shared" si="1"/>
        <v>0</v>
      </c>
    </row>
    <row r="126" spans="1:11" ht="14.45" customHeight="1">
      <c r="A126" s="132">
        <v>44</v>
      </c>
      <c r="B126" s="133" t="s">
        <v>213</v>
      </c>
      <c r="C126" s="134" t="s">
        <v>232</v>
      </c>
      <c r="D126" s="135"/>
      <c r="E126" s="136" t="s">
        <v>233</v>
      </c>
      <c r="F126" s="133" t="s">
        <v>81</v>
      </c>
      <c r="G126" s="137">
        <v>1</v>
      </c>
      <c r="H126" s="138">
        <v>0</v>
      </c>
      <c r="I126" s="137">
        <f t="shared" si="0"/>
        <v>1</v>
      </c>
      <c r="J126" s="138"/>
      <c r="K126" s="139">
        <f t="shared" si="1"/>
        <v>0</v>
      </c>
    </row>
    <row r="127" spans="1:11" ht="15" customHeight="1">
      <c r="A127" s="132">
        <v>45</v>
      </c>
      <c r="B127" s="133" t="s">
        <v>213</v>
      </c>
      <c r="C127" s="134" t="s">
        <v>234</v>
      </c>
      <c r="D127" s="135"/>
      <c r="E127" s="136" t="s">
        <v>235</v>
      </c>
      <c r="F127" s="133" t="s">
        <v>81</v>
      </c>
      <c r="G127" s="137">
        <v>1</v>
      </c>
      <c r="H127" s="138">
        <v>0</v>
      </c>
      <c r="I127" s="137">
        <f t="shared" si="0"/>
        <v>1</v>
      </c>
      <c r="J127" s="138"/>
      <c r="K127" s="139">
        <f t="shared" si="1"/>
        <v>0</v>
      </c>
    </row>
    <row r="128" spans="1:11" ht="12">
      <c r="A128" s="148"/>
      <c r="B128" s="149"/>
      <c r="C128" s="149"/>
      <c r="D128" s="150"/>
      <c r="E128" s="151"/>
      <c r="F128" s="149"/>
      <c r="G128" s="152"/>
      <c r="H128" s="153"/>
      <c r="I128" s="152"/>
      <c r="J128" s="153"/>
      <c r="K128" s="154"/>
    </row>
    <row r="129" spans="1:11" ht="12">
      <c r="A129" s="126"/>
      <c r="B129" s="114"/>
      <c r="C129" s="127"/>
      <c r="D129" s="128"/>
      <c r="E129" s="127" t="s">
        <v>236</v>
      </c>
      <c r="F129" s="114"/>
      <c r="G129" s="129"/>
      <c r="H129" s="130"/>
      <c r="I129" s="129"/>
      <c r="J129" s="130"/>
      <c r="K129" s="131">
        <f>SUBTOTAL(9,K130:K132)</f>
        <v>0</v>
      </c>
    </row>
    <row r="130" spans="1:11" ht="13.9" customHeight="1">
      <c r="A130" s="132">
        <v>46</v>
      </c>
      <c r="B130" s="133" t="s">
        <v>213</v>
      </c>
      <c r="C130" s="134" t="s">
        <v>237</v>
      </c>
      <c r="D130" s="135"/>
      <c r="E130" s="136" t="s">
        <v>238</v>
      </c>
      <c r="F130" s="133" t="s">
        <v>81</v>
      </c>
      <c r="G130" s="137">
        <v>5</v>
      </c>
      <c r="H130" s="138">
        <v>0</v>
      </c>
      <c r="I130" s="137">
        <f>G130*(1+H130/100)</f>
        <v>5</v>
      </c>
      <c r="J130" s="138"/>
      <c r="K130" s="139">
        <f>I130*J130</f>
        <v>0</v>
      </c>
    </row>
    <row r="131" spans="1:11" ht="12">
      <c r="A131" s="140"/>
      <c r="B131" s="141"/>
      <c r="C131" s="141"/>
      <c r="D131" s="142"/>
      <c r="E131" s="143" t="s">
        <v>239</v>
      </c>
      <c r="F131" s="141"/>
      <c r="G131" s="144">
        <v>5</v>
      </c>
      <c r="H131" s="145"/>
      <c r="I131" s="146"/>
      <c r="J131" s="145"/>
      <c r="K131" s="147"/>
    </row>
    <row r="132" spans="1:11" ht="12">
      <c r="A132" s="148"/>
      <c r="B132" s="149"/>
      <c r="C132" s="149"/>
      <c r="D132" s="150"/>
      <c r="E132" s="151"/>
      <c r="F132" s="149"/>
      <c r="G132" s="152"/>
      <c r="H132" s="153"/>
      <c r="I132" s="152"/>
      <c r="J132" s="153"/>
      <c r="K132" s="154"/>
    </row>
    <row r="133" spans="1:11" ht="12">
      <c r="A133" s="148"/>
      <c r="B133" s="149"/>
      <c r="C133" s="149"/>
      <c r="D133" s="150"/>
      <c r="E133" s="160" t="s">
        <v>240</v>
      </c>
      <c r="F133" s="149"/>
      <c r="G133" s="152"/>
      <c r="H133" s="153"/>
      <c r="I133" s="152"/>
      <c r="J133" s="153"/>
      <c r="K133" s="161">
        <f>SUM(K6+K27+K33+K43+K47+K56+K62+K94+K97+K101+K110+K114+K119+K129)</f>
        <v>0</v>
      </c>
    </row>
    <row r="134" spans="1:11" ht="12">
      <c r="A134" s="148"/>
      <c r="B134" s="149"/>
      <c r="C134" s="149"/>
      <c r="D134" s="150"/>
      <c r="E134" s="151"/>
      <c r="F134" s="149"/>
      <c r="G134" s="152"/>
      <c r="H134" s="153"/>
      <c r="I134" s="152"/>
      <c r="J134" s="153"/>
      <c r="K134" s="154"/>
    </row>
    <row r="135" spans="1:11" ht="12">
      <c r="A135" s="148"/>
      <c r="B135" s="149"/>
      <c r="C135" s="149"/>
      <c r="D135" s="150"/>
      <c r="E135" s="151"/>
      <c r="F135" s="149"/>
      <c r="G135" s="152"/>
      <c r="H135" s="153"/>
      <c r="I135" s="152"/>
      <c r="J135" s="153"/>
      <c r="K135" s="154"/>
    </row>
    <row r="136" spans="1:11" ht="12">
      <c r="A136" s="148"/>
      <c r="B136" s="149"/>
      <c r="C136" s="149"/>
      <c r="D136" s="150"/>
      <c r="E136" s="151"/>
      <c r="F136" s="149"/>
      <c r="G136" s="152"/>
      <c r="H136" s="153"/>
      <c r="I136" s="152"/>
      <c r="J136" s="153"/>
      <c r="K136" s="154"/>
    </row>
  </sheetData>
  <printOptions/>
  <pageMargins left="0.7" right="0.7" top="0.787401575" bottom="0.7874015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LAPTOP-LUF4KI7R\František</dc:creator>
  <cp:keywords/>
  <dc:description/>
  <cp:lastModifiedBy>Jitka Bažantová</cp:lastModifiedBy>
  <cp:lastPrinted>2020-12-14T10:12:32Z</cp:lastPrinted>
  <dcterms:created xsi:type="dcterms:W3CDTF">2020-12-14T08:12:17Z</dcterms:created>
  <dcterms:modified xsi:type="dcterms:W3CDTF">2023-01-31T14:28:11Z</dcterms:modified>
  <cp:category/>
  <cp:version/>
  <cp:contentType/>
  <cp:contentStatus/>
</cp:coreProperties>
</file>