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tabRatio="500" activeTab="0"/>
  </bookViews>
  <sheets>
    <sheet name="Rozpocet" sheetId="1" r:id="rId1"/>
  </sheets>
  <definedNames/>
  <calcPr calcId="162913"/>
  <extLst/>
</workbook>
</file>

<file path=xl/sharedStrings.xml><?xml version="1.0" encoding="utf-8"?>
<sst xmlns="http://schemas.openxmlformats.org/spreadsheetml/2006/main" count="155" uniqueCount="90">
  <si>
    <t>Počet</t>
  </si>
  <si>
    <t>MJ</t>
  </si>
  <si>
    <t>ks</t>
  </si>
  <si>
    <t>Demont. sv. vč.eko.likv.</t>
  </si>
  <si>
    <t>Kabel CYKY 3x1,5mm2 vč.montáže</t>
  </si>
  <si>
    <t>m</t>
  </si>
  <si>
    <t>Plošina</t>
  </si>
  <si>
    <t>hod</t>
  </si>
  <si>
    <t>Proj. Dok. skutečného provedení</t>
  </si>
  <si>
    <t>bez DPH</t>
  </si>
  <si>
    <t>Mont. sv. vč. zapoj.</t>
  </si>
  <si>
    <t>Nový RVO vč výzbroje a zap.</t>
  </si>
  <si>
    <t>Revize</t>
  </si>
  <si>
    <t>celkem</t>
  </si>
  <si>
    <t>Kč/1MJ</t>
  </si>
  <si>
    <t>DPH 21%</t>
  </si>
  <si>
    <t>Poznámky k rozpočtu:</t>
  </si>
  <si>
    <t>Seřízení a optimalizace řídících prvků</t>
  </si>
  <si>
    <t>Čítač provozních hodin</t>
  </si>
  <si>
    <t>Demontáž a likvidace stáv. Rozvaděčů</t>
  </si>
  <si>
    <t>Doprava a přesun materiálu</t>
  </si>
  <si>
    <t>1m výložník vč. přísl. a montáž</t>
  </si>
  <si>
    <t>Příslušenství ke svítidlům(clonky, backL)</t>
  </si>
  <si>
    <t>Položka - uznatelné výdaje</t>
  </si>
  <si>
    <t>s DPH</t>
  </si>
  <si>
    <t>Uznatelné</t>
  </si>
  <si>
    <t>Neuznatelné</t>
  </si>
  <si>
    <t>Rekapitulace</t>
  </si>
  <si>
    <t>podíl</t>
  </si>
  <si>
    <t>Demontáž a likvidace/recyklace stáv. Výložníků</t>
  </si>
  <si>
    <t>0,5m výložník vč. přísl. a montáž</t>
  </si>
  <si>
    <t>1,5m výložník vč. přísl. a montáž</t>
  </si>
  <si>
    <t>3m výložník vč. přísl. a montáž</t>
  </si>
  <si>
    <t>Aktualizace pasportu</t>
  </si>
  <si>
    <t>2m výložník vč. přísl. a montáž</t>
  </si>
  <si>
    <t>2,5m výložník vč. přísl. a montáž</t>
  </si>
  <si>
    <t>Svítidlo dle konfigurace 1, Tc max. 2700K</t>
  </si>
  <si>
    <t>Svítidlo dle konfigurace 2, Tc max. 2700K</t>
  </si>
  <si>
    <t>Svítidlo dle konfigurace 3, Tc max. 2700K</t>
  </si>
  <si>
    <t>Svítidlo dle konfigurace 4, Tc max. 2700K</t>
  </si>
  <si>
    <t>Svítidlo dle konfigurace 5, Tc max. 2700K</t>
  </si>
  <si>
    <t>Svítidlo dle konfigurace 6, Tc max. 2700K</t>
  </si>
  <si>
    <t>Svítidlo dle konfigurace 7, Tc max. 2700K</t>
  </si>
  <si>
    <t>Svítidlo dle konfigurace 8, Tc max. 2700K</t>
  </si>
  <si>
    <t>Svítidlo dle konfigurace 9, Tc max. 2700K</t>
  </si>
  <si>
    <t>Svítidlo dle konfigurace 11, Tc max. 2700K</t>
  </si>
  <si>
    <t>Svítidlo dle konfigurace 12, Tc max. 2700K</t>
  </si>
  <si>
    <t>Svítidlo dle konfigurace 13, Tc max. 2700K</t>
  </si>
  <si>
    <t>Svítidlo dle konfigurace 14, Tc max. 2700K</t>
  </si>
  <si>
    <t>Svítidlo dle konfigurace 15, Tc max. 2700K</t>
  </si>
  <si>
    <t>Svítidlo dle konfigurace 16, Tc max. 2700K</t>
  </si>
  <si>
    <t>Svítidlo dle konfigurace 17, Tc max. 2700K</t>
  </si>
  <si>
    <t>Svítidlo dle konfigurace 18, Tc max. 2700K</t>
  </si>
  <si>
    <t>Svítidlo dle konfigurace 19, Tc max. 2700K</t>
  </si>
  <si>
    <t>Svítidlo dle konfigurace 20, Tc max. 2700K</t>
  </si>
  <si>
    <t>Svítidlo dle konfigurace 21, Tc max. 2700K</t>
  </si>
  <si>
    <t>Svítidlo dle konfigurace 22, Tc max. 2700K</t>
  </si>
  <si>
    <t>Svítidlo dle konfigurace 23, Tc max. 2700K</t>
  </si>
  <si>
    <t>Svítidlo dle konfigurace 24, Tc max. 2700K</t>
  </si>
  <si>
    <t>Svítidlo dle konfigurace 25, Tc max. 2700K</t>
  </si>
  <si>
    <t>Svítidlo dle konfigurace 26, Tc max. 2700K</t>
  </si>
  <si>
    <t>Svítidlo dle konfigurace 27, Tc max. 2700K</t>
  </si>
  <si>
    <t>Svítidlo dle konfigurace 28, Tc max. 2700K</t>
  </si>
  <si>
    <t>Svítidlo dle konfigurace 29, Tc max. 2700K</t>
  </si>
  <si>
    <t>U svítidel pro přechody pro chodce je povolena maximální náhradní teplota chromatičnosti Tc 4000K</t>
  </si>
  <si>
    <t>z toho uznatelné náklady</t>
  </si>
  <si>
    <t>z toho neuznatelné náklady</t>
  </si>
  <si>
    <t>Samostatně budou účtovány i ostatní rec. příspěvky dle aktuálních sazeb a typů zařízení.</t>
  </si>
  <si>
    <r>
      <t xml:space="preserve">Celkové náklady </t>
    </r>
    <r>
      <rPr>
        <b/>
        <sz val="11"/>
        <color rgb="FF000000"/>
        <rFont val="Calibri"/>
        <family val="2"/>
      </rPr>
      <t>vč. rec.popl.sv.</t>
    </r>
  </si>
  <si>
    <t>Stavbyvedoucí zhotovitele</t>
  </si>
  <si>
    <t>U svítidel bude samostatně účtován recyklační poplatek:</t>
  </si>
  <si>
    <t>kpl</t>
  </si>
  <si>
    <t>Zařízení staveniště a dopravní značení (max. 4,12% z ceny práce)</t>
  </si>
  <si>
    <t>Provozní vlivy (max. 3,25% z ceny práce)</t>
  </si>
  <si>
    <t>0,75m výložník vč. přísl. a montáž</t>
  </si>
  <si>
    <t>Dvojvýložník 1,5m vč. přísl. A montáž</t>
  </si>
  <si>
    <t>V  ..............................</t>
  </si>
  <si>
    <t>................................</t>
  </si>
  <si>
    <t>Dne  ............................</t>
  </si>
  <si>
    <t>Účastník vyplní pouze žlutá pole a přiloží podpis !!!</t>
  </si>
  <si>
    <t>Ost. Konstr. materiál  vč. montáže (Bandimex apod.)</t>
  </si>
  <si>
    <t>Modernizace veřejného osvětlení města Louny – 1. etapa - Položkový rozpočet</t>
  </si>
  <si>
    <t>Svítidlo dle konfigurace 30a, Tc max. 4000K</t>
  </si>
  <si>
    <t>Svítidlo dle konfigurace 31a, Tc max. 4000K</t>
  </si>
  <si>
    <t>Svítidlo dle konfigurace 32a, Tc max. 4000K</t>
  </si>
  <si>
    <t>Svítidlo dle konfigurace 30b, Tc max. 4000K</t>
  </si>
  <si>
    <t>Svítidlo dle konfigurace 31b, Tc max. 4000K</t>
  </si>
  <si>
    <t>Svítidlo dle konfigurace 32b, Tc max. 4000K</t>
  </si>
  <si>
    <t>Příloha č.7</t>
  </si>
  <si>
    <t>podpis oprávněné osoby za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</si>
</sst>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3" fontId="0" fillId="0" borderId="0" xfId="0" applyNumberFormat="1"/>
    <xf numFmtId="4" fontId="5" fillId="0" borderId="0" xfId="0" applyNumberFormat="1" applyFont="1"/>
    <xf numFmtId="0" fontId="0" fillId="4" borderId="1" xfId="0" applyFill="1" applyBorder="1"/>
    <xf numFmtId="0" fontId="5" fillId="5" borderId="1" xfId="0" applyFont="1" applyFill="1" applyBorder="1" applyAlignment="1">
      <alignment vertical="center" wrapText="1"/>
    </xf>
    <xf numFmtId="0" fontId="5" fillId="0" borderId="0" xfId="0" applyFont="1"/>
    <xf numFmtId="0" fontId="5" fillId="4" borderId="1" xfId="0" applyFont="1" applyFill="1" applyBorder="1"/>
    <xf numFmtId="4" fontId="5" fillId="4" borderId="1" xfId="0" applyNumberFormat="1" applyFont="1" applyFill="1" applyBorder="1"/>
    <xf numFmtId="0" fontId="6" fillId="5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10" fontId="5" fillId="0" borderId="1" xfId="22" applyNumberFormat="1" applyFont="1" applyFill="1" applyBorder="1"/>
    <xf numFmtId="3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5" fillId="4" borderId="2" xfId="0" applyNumberFormat="1" applyFont="1" applyFill="1" applyBorder="1"/>
    <xf numFmtId="0" fontId="5" fillId="4" borderId="2" xfId="0" applyFont="1" applyFill="1" applyBorder="1"/>
    <xf numFmtId="0" fontId="4" fillId="0" borderId="0" xfId="0" applyFont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4" fillId="6" borderId="0" xfId="0" applyFont="1" applyFill="1"/>
    <xf numFmtId="0" fontId="0" fillId="0" borderId="0" xfId="0" applyProtection="1">
      <protection locked="0"/>
    </xf>
    <xf numFmtId="4" fontId="0" fillId="6" borderId="1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6" borderId="0" xfId="0" applyFill="1"/>
    <xf numFmtId="0" fontId="8" fillId="6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90" zoomScaleNormal="90" workbookViewId="0" topLeftCell="A1">
      <selection activeCell="G86" sqref="G86"/>
    </sheetView>
  </sheetViews>
  <sheetFormatPr defaultColWidth="9.140625" defaultRowHeight="15"/>
  <cols>
    <col min="1" max="1" width="2.7109375" style="1" customWidth="1"/>
    <col min="2" max="2" width="4.28125" style="0" customWidth="1"/>
    <col min="3" max="3" width="59.421875" style="0" customWidth="1"/>
    <col min="4" max="4" width="11.8515625" style="0" bestFit="1" customWidth="1"/>
    <col min="5" max="7" width="12.57421875" style="0" bestFit="1" customWidth="1"/>
    <col min="8" max="8" width="12.421875" style="0" bestFit="1" customWidth="1"/>
    <col min="9" max="9" width="3.28125" style="0" bestFit="1" customWidth="1"/>
    <col min="10" max="10" width="12.57421875" style="0" bestFit="1" customWidth="1"/>
    <col min="11" max="11" width="12.421875" style="0" bestFit="1" customWidth="1"/>
    <col min="12" max="12" width="12.57421875" style="28" bestFit="1" customWidth="1"/>
    <col min="13" max="13" width="11.7109375" style="28" bestFit="1" customWidth="1"/>
    <col min="14" max="14" width="12.57421875" style="28" bestFit="1" customWidth="1"/>
    <col min="15" max="15" width="12.421875" style="0" bestFit="1" customWidth="1"/>
    <col min="16" max="16" width="8.7109375" style="0" customWidth="1"/>
    <col min="17" max="17" width="12.57421875" style="0" bestFit="1" customWidth="1"/>
    <col min="18" max="18" width="12.421875" style="0" bestFit="1" customWidth="1"/>
    <col min="19" max="1009" width="8.7109375" style="0" customWidth="1"/>
  </cols>
  <sheetData>
    <row r="1" ht="15">
      <c r="K1" t="s">
        <v>88</v>
      </c>
    </row>
    <row r="2" spans="3:11" ht="18.75">
      <c r="C2" s="24" t="s">
        <v>81</v>
      </c>
      <c r="E2" s="24"/>
      <c r="G2" s="32" t="s">
        <v>79</v>
      </c>
      <c r="H2" s="27"/>
      <c r="I2" s="31"/>
      <c r="J2" s="31"/>
      <c r="K2" s="31"/>
    </row>
    <row r="3" spans="7:11" ht="15">
      <c r="G3" t="s">
        <v>9</v>
      </c>
      <c r="H3" t="s">
        <v>9</v>
      </c>
      <c r="J3" t="s">
        <v>24</v>
      </c>
      <c r="K3" t="s">
        <v>24</v>
      </c>
    </row>
    <row r="4" spans="2:11" ht="15" customHeight="1">
      <c r="B4" s="13">
        <v>0</v>
      </c>
      <c r="C4" s="9" t="s">
        <v>23</v>
      </c>
      <c r="D4" s="2" t="s">
        <v>0</v>
      </c>
      <c r="E4" s="2" t="s">
        <v>1</v>
      </c>
      <c r="F4" s="2" t="s">
        <v>14</v>
      </c>
      <c r="G4" s="2" t="s">
        <v>25</v>
      </c>
      <c r="H4" s="2" t="s">
        <v>26</v>
      </c>
      <c r="J4" s="2" t="s">
        <v>25</v>
      </c>
      <c r="K4" s="2" t="s">
        <v>26</v>
      </c>
    </row>
    <row r="5" spans="2:11" ht="15">
      <c r="B5" s="8">
        <f>1+B4</f>
        <v>1</v>
      </c>
      <c r="C5" s="14" t="s">
        <v>36</v>
      </c>
      <c r="D5" s="25">
        <v>13</v>
      </c>
      <c r="E5" s="14" t="s">
        <v>2</v>
      </c>
      <c r="F5" s="29">
        <v>0</v>
      </c>
      <c r="G5" s="5">
        <f aca="true" t="shared" si="0" ref="G5:G55">D5*F5</f>
        <v>0</v>
      </c>
      <c r="H5" s="5"/>
      <c r="J5" s="5">
        <f>IF(G5&lt;&gt;"",G5*1.21,"")</f>
        <v>0</v>
      </c>
      <c r="K5" s="5" t="str">
        <f>IF(H5&lt;&gt;"",H5*1.21,"")</f>
        <v/>
      </c>
    </row>
    <row r="6" spans="2:11" ht="15">
      <c r="B6" s="8">
        <f aca="true" t="shared" si="1" ref="B6:B45">1+B5</f>
        <v>2</v>
      </c>
      <c r="C6" s="14" t="s">
        <v>37</v>
      </c>
      <c r="D6" s="25">
        <v>45</v>
      </c>
      <c r="E6" s="14" t="s">
        <v>2</v>
      </c>
      <c r="F6" s="29">
        <v>0</v>
      </c>
      <c r="G6" s="5">
        <f t="shared" si="0"/>
        <v>0</v>
      </c>
      <c r="H6" s="5"/>
      <c r="J6" s="5">
        <f aca="true" t="shared" si="2" ref="J6:J65">IF(G6&lt;&gt;"",G6*1.21,"")</f>
        <v>0</v>
      </c>
      <c r="K6" s="5" t="str">
        <f aca="true" t="shared" si="3" ref="K6:K65">IF(H6&lt;&gt;"",H6*1.21,"")</f>
        <v/>
      </c>
    </row>
    <row r="7" spans="2:11" ht="15">
      <c r="B7" s="8">
        <f t="shared" si="1"/>
        <v>3</v>
      </c>
      <c r="C7" s="14" t="s">
        <v>38</v>
      </c>
      <c r="D7" s="25">
        <v>4</v>
      </c>
      <c r="E7" s="14" t="s">
        <v>2</v>
      </c>
      <c r="F7" s="29">
        <v>0</v>
      </c>
      <c r="G7" s="5">
        <f t="shared" si="0"/>
        <v>0</v>
      </c>
      <c r="H7" s="5"/>
      <c r="J7" s="5">
        <f t="shared" si="2"/>
        <v>0</v>
      </c>
      <c r="K7" s="5" t="str">
        <f t="shared" si="3"/>
        <v/>
      </c>
    </row>
    <row r="8" spans="2:11" ht="15">
      <c r="B8" s="8">
        <f t="shared" si="1"/>
        <v>4</v>
      </c>
      <c r="C8" s="14" t="s">
        <v>39</v>
      </c>
      <c r="D8" s="25">
        <v>9</v>
      </c>
      <c r="E8" s="14" t="s">
        <v>2</v>
      </c>
      <c r="F8" s="29">
        <v>0</v>
      </c>
      <c r="G8" s="5">
        <f t="shared" si="0"/>
        <v>0</v>
      </c>
      <c r="H8" s="5"/>
      <c r="J8" s="5">
        <f t="shared" si="2"/>
        <v>0</v>
      </c>
      <c r="K8" s="5" t="str">
        <f t="shared" si="3"/>
        <v/>
      </c>
    </row>
    <row r="9" spans="2:11" ht="15">
      <c r="B9" s="8">
        <f t="shared" si="1"/>
        <v>5</v>
      </c>
      <c r="C9" s="14" t="s">
        <v>40</v>
      </c>
      <c r="D9" s="25">
        <v>15</v>
      </c>
      <c r="E9" s="14" t="s">
        <v>2</v>
      </c>
      <c r="F9" s="29">
        <v>0</v>
      </c>
      <c r="G9" s="5">
        <f aca="true" t="shared" si="4" ref="G9:G33">D9*F9</f>
        <v>0</v>
      </c>
      <c r="H9" s="5"/>
      <c r="J9" s="5">
        <f aca="true" t="shared" si="5" ref="J9:J33">IF(G9&lt;&gt;"",G9*1.21,"")</f>
        <v>0</v>
      </c>
      <c r="K9" s="5" t="str">
        <f aca="true" t="shared" si="6" ref="K9:K33">IF(H9&lt;&gt;"",H9*1.21,"")</f>
        <v/>
      </c>
    </row>
    <row r="10" spans="2:11" ht="15">
      <c r="B10" s="8">
        <f t="shared" si="1"/>
        <v>6</v>
      </c>
      <c r="C10" s="14" t="s">
        <v>41</v>
      </c>
      <c r="D10" s="25">
        <v>3</v>
      </c>
      <c r="E10" s="14" t="s">
        <v>2</v>
      </c>
      <c r="F10" s="29">
        <v>0</v>
      </c>
      <c r="G10" s="5">
        <f t="shared" si="4"/>
        <v>0</v>
      </c>
      <c r="H10" s="5"/>
      <c r="J10" s="5">
        <f t="shared" si="5"/>
        <v>0</v>
      </c>
      <c r="K10" s="5" t="str">
        <f t="shared" si="6"/>
        <v/>
      </c>
    </row>
    <row r="11" spans="2:11" ht="15">
      <c r="B11" s="8">
        <f t="shared" si="1"/>
        <v>7</v>
      </c>
      <c r="C11" s="14" t="s">
        <v>42</v>
      </c>
      <c r="D11" s="25">
        <v>18</v>
      </c>
      <c r="E11" s="14" t="s">
        <v>2</v>
      </c>
      <c r="F11" s="29">
        <v>0</v>
      </c>
      <c r="G11" s="5">
        <f t="shared" si="4"/>
        <v>0</v>
      </c>
      <c r="H11" s="5"/>
      <c r="J11" s="5">
        <f t="shared" si="5"/>
        <v>0</v>
      </c>
      <c r="K11" s="5" t="str">
        <f t="shared" si="6"/>
        <v/>
      </c>
    </row>
    <row r="12" spans="2:11" ht="15">
      <c r="B12" s="8">
        <f t="shared" si="1"/>
        <v>8</v>
      </c>
      <c r="C12" s="14" t="s">
        <v>43</v>
      </c>
      <c r="D12" s="25">
        <v>23</v>
      </c>
      <c r="E12" s="14" t="s">
        <v>2</v>
      </c>
      <c r="F12" s="29">
        <v>0</v>
      </c>
      <c r="G12" s="5">
        <f t="shared" si="4"/>
        <v>0</v>
      </c>
      <c r="H12" s="5"/>
      <c r="J12" s="5">
        <f t="shared" si="5"/>
        <v>0</v>
      </c>
      <c r="K12" s="5" t="str">
        <f t="shared" si="6"/>
        <v/>
      </c>
    </row>
    <row r="13" spans="2:11" ht="15">
      <c r="B13" s="8">
        <f t="shared" si="1"/>
        <v>9</v>
      </c>
      <c r="C13" s="14" t="s">
        <v>44</v>
      </c>
      <c r="D13" s="25">
        <v>48</v>
      </c>
      <c r="E13" s="14" t="s">
        <v>2</v>
      </c>
      <c r="F13" s="29">
        <v>0</v>
      </c>
      <c r="G13" s="5">
        <f t="shared" si="4"/>
        <v>0</v>
      </c>
      <c r="H13" s="5"/>
      <c r="J13" s="5">
        <f t="shared" si="5"/>
        <v>0</v>
      </c>
      <c r="K13" s="5" t="str">
        <f t="shared" si="6"/>
        <v/>
      </c>
    </row>
    <row r="14" spans="2:11" ht="15">
      <c r="B14" s="8">
        <f t="shared" si="1"/>
        <v>10</v>
      </c>
      <c r="C14" s="14" t="s">
        <v>45</v>
      </c>
      <c r="D14" s="25">
        <v>35</v>
      </c>
      <c r="E14" s="14" t="s">
        <v>2</v>
      </c>
      <c r="F14" s="29">
        <v>0</v>
      </c>
      <c r="G14" s="5">
        <f t="shared" si="4"/>
        <v>0</v>
      </c>
      <c r="H14" s="5"/>
      <c r="J14" s="5">
        <f t="shared" si="5"/>
        <v>0</v>
      </c>
      <c r="K14" s="5" t="str">
        <f t="shared" si="6"/>
        <v/>
      </c>
    </row>
    <row r="15" spans="2:11" ht="15">
      <c r="B15" s="8">
        <f t="shared" si="1"/>
        <v>11</v>
      </c>
      <c r="C15" s="14" t="s">
        <v>46</v>
      </c>
      <c r="D15" s="25">
        <v>50</v>
      </c>
      <c r="E15" s="14" t="s">
        <v>2</v>
      </c>
      <c r="F15" s="29">
        <v>0</v>
      </c>
      <c r="G15" s="5">
        <f t="shared" si="4"/>
        <v>0</v>
      </c>
      <c r="H15" s="5"/>
      <c r="J15" s="5">
        <f t="shared" si="5"/>
        <v>0</v>
      </c>
      <c r="K15" s="5" t="str">
        <f t="shared" si="6"/>
        <v/>
      </c>
    </row>
    <row r="16" spans="2:11" ht="15">
      <c r="B16" s="8">
        <f t="shared" si="1"/>
        <v>12</v>
      </c>
      <c r="C16" s="14" t="s">
        <v>47</v>
      </c>
      <c r="D16" s="25">
        <v>86</v>
      </c>
      <c r="E16" s="14" t="s">
        <v>2</v>
      </c>
      <c r="F16" s="29">
        <v>0</v>
      </c>
      <c r="G16" s="5">
        <f t="shared" si="4"/>
        <v>0</v>
      </c>
      <c r="H16" s="5"/>
      <c r="J16" s="5">
        <f t="shared" si="5"/>
        <v>0</v>
      </c>
      <c r="K16" s="5" t="str">
        <f t="shared" si="6"/>
        <v/>
      </c>
    </row>
    <row r="17" spans="2:11" ht="15">
      <c r="B17" s="8">
        <f t="shared" si="1"/>
        <v>13</v>
      </c>
      <c r="C17" s="14" t="s">
        <v>48</v>
      </c>
      <c r="D17" s="25">
        <v>7</v>
      </c>
      <c r="E17" s="14" t="s">
        <v>2</v>
      </c>
      <c r="F17" s="29">
        <v>0</v>
      </c>
      <c r="G17" s="5">
        <f t="shared" si="4"/>
        <v>0</v>
      </c>
      <c r="H17" s="5"/>
      <c r="J17" s="5">
        <f t="shared" si="5"/>
        <v>0</v>
      </c>
      <c r="K17" s="5" t="str">
        <f t="shared" si="6"/>
        <v/>
      </c>
    </row>
    <row r="18" spans="2:11" ht="15">
      <c r="B18" s="8">
        <f t="shared" si="1"/>
        <v>14</v>
      </c>
      <c r="C18" s="14" t="s">
        <v>49</v>
      </c>
      <c r="D18" s="25">
        <v>4</v>
      </c>
      <c r="E18" s="14" t="s">
        <v>2</v>
      </c>
      <c r="F18" s="29">
        <v>0</v>
      </c>
      <c r="G18" s="5">
        <f t="shared" si="4"/>
        <v>0</v>
      </c>
      <c r="H18" s="5"/>
      <c r="J18" s="5">
        <f t="shared" si="5"/>
        <v>0</v>
      </c>
      <c r="K18" s="5" t="str">
        <f t="shared" si="6"/>
        <v/>
      </c>
    </row>
    <row r="19" spans="2:11" ht="15">
      <c r="B19" s="8">
        <f t="shared" si="1"/>
        <v>15</v>
      </c>
      <c r="C19" s="14" t="s">
        <v>50</v>
      </c>
      <c r="D19" s="25">
        <v>5</v>
      </c>
      <c r="E19" s="14" t="s">
        <v>2</v>
      </c>
      <c r="F19" s="29">
        <v>0</v>
      </c>
      <c r="G19" s="5">
        <f t="shared" si="4"/>
        <v>0</v>
      </c>
      <c r="H19" s="5"/>
      <c r="J19" s="5">
        <f t="shared" si="5"/>
        <v>0</v>
      </c>
      <c r="K19" s="5" t="str">
        <f t="shared" si="6"/>
        <v/>
      </c>
    </row>
    <row r="20" spans="2:11" ht="15">
      <c r="B20" s="8">
        <f t="shared" si="1"/>
        <v>16</v>
      </c>
      <c r="C20" s="14" t="s">
        <v>51</v>
      </c>
      <c r="D20" s="25">
        <v>10</v>
      </c>
      <c r="E20" s="14" t="s">
        <v>2</v>
      </c>
      <c r="F20" s="29">
        <v>0</v>
      </c>
      <c r="G20" s="5">
        <f t="shared" si="4"/>
        <v>0</v>
      </c>
      <c r="H20" s="5"/>
      <c r="J20" s="5">
        <f t="shared" si="5"/>
        <v>0</v>
      </c>
      <c r="K20" s="5" t="str">
        <f t="shared" si="6"/>
        <v/>
      </c>
    </row>
    <row r="21" spans="2:11" ht="15">
      <c r="B21" s="8">
        <f t="shared" si="1"/>
        <v>17</v>
      </c>
      <c r="C21" s="14" t="s">
        <v>52</v>
      </c>
      <c r="D21" s="25">
        <v>6</v>
      </c>
      <c r="E21" s="14" t="s">
        <v>2</v>
      </c>
      <c r="F21" s="29">
        <v>0</v>
      </c>
      <c r="G21" s="5">
        <f t="shared" si="4"/>
        <v>0</v>
      </c>
      <c r="H21" s="5"/>
      <c r="J21" s="5">
        <f t="shared" si="5"/>
        <v>0</v>
      </c>
      <c r="K21" s="5" t="str">
        <f t="shared" si="6"/>
        <v/>
      </c>
    </row>
    <row r="22" spans="2:11" ht="15">
      <c r="B22" s="8">
        <f t="shared" si="1"/>
        <v>18</v>
      </c>
      <c r="C22" s="14" t="s">
        <v>53</v>
      </c>
      <c r="D22" s="25">
        <v>27</v>
      </c>
      <c r="E22" s="14" t="s">
        <v>2</v>
      </c>
      <c r="F22" s="29">
        <v>0</v>
      </c>
      <c r="G22" s="5">
        <f t="shared" si="4"/>
        <v>0</v>
      </c>
      <c r="H22" s="5"/>
      <c r="J22" s="5">
        <f t="shared" si="5"/>
        <v>0</v>
      </c>
      <c r="K22" s="5" t="str">
        <f t="shared" si="6"/>
        <v/>
      </c>
    </row>
    <row r="23" spans="2:11" ht="15">
      <c r="B23" s="8">
        <f t="shared" si="1"/>
        <v>19</v>
      </c>
      <c r="C23" s="14" t="s">
        <v>54</v>
      </c>
      <c r="D23" s="25">
        <v>4</v>
      </c>
      <c r="E23" s="14" t="s">
        <v>2</v>
      </c>
      <c r="F23" s="29">
        <v>0</v>
      </c>
      <c r="G23" s="5">
        <f t="shared" si="4"/>
        <v>0</v>
      </c>
      <c r="H23" s="5"/>
      <c r="J23" s="5">
        <f t="shared" si="5"/>
        <v>0</v>
      </c>
      <c r="K23" s="5" t="str">
        <f t="shared" si="6"/>
        <v/>
      </c>
    </row>
    <row r="24" spans="2:11" ht="15">
      <c r="B24" s="8">
        <f t="shared" si="1"/>
        <v>20</v>
      </c>
      <c r="C24" s="14" t="s">
        <v>55</v>
      </c>
      <c r="D24" s="25">
        <v>2</v>
      </c>
      <c r="E24" s="14" t="s">
        <v>2</v>
      </c>
      <c r="F24" s="29">
        <v>0</v>
      </c>
      <c r="G24" s="5">
        <f t="shared" si="4"/>
        <v>0</v>
      </c>
      <c r="H24" s="5"/>
      <c r="J24" s="5">
        <f t="shared" si="5"/>
        <v>0</v>
      </c>
      <c r="K24" s="5" t="str">
        <f t="shared" si="6"/>
        <v/>
      </c>
    </row>
    <row r="25" spans="2:11" ht="15">
      <c r="B25" s="8">
        <f t="shared" si="1"/>
        <v>21</v>
      </c>
      <c r="C25" s="14" t="s">
        <v>56</v>
      </c>
      <c r="D25" s="25">
        <v>18</v>
      </c>
      <c r="E25" s="14" t="s">
        <v>2</v>
      </c>
      <c r="F25" s="29">
        <v>0</v>
      </c>
      <c r="G25" s="5">
        <f t="shared" si="4"/>
        <v>0</v>
      </c>
      <c r="H25" s="5"/>
      <c r="J25" s="5">
        <f t="shared" si="5"/>
        <v>0</v>
      </c>
      <c r="K25" s="5" t="str">
        <f t="shared" si="6"/>
        <v/>
      </c>
    </row>
    <row r="26" spans="2:11" ht="15">
      <c r="B26" s="8">
        <f t="shared" si="1"/>
        <v>22</v>
      </c>
      <c r="C26" s="14" t="s">
        <v>57</v>
      </c>
      <c r="D26" s="25">
        <v>14</v>
      </c>
      <c r="E26" s="14" t="s">
        <v>2</v>
      </c>
      <c r="F26" s="29">
        <v>0</v>
      </c>
      <c r="G26" s="5">
        <f t="shared" si="4"/>
        <v>0</v>
      </c>
      <c r="H26" s="5"/>
      <c r="J26" s="5">
        <f t="shared" si="5"/>
        <v>0</v>
      </c>
      <c r="K26" s="5" t="str">
        <f t="shared" si="6"/>
        <v/>
      </c>
    </row>
    <row r="27" spans="2:11" ht="15">
      <c r="B27" s="8">
        <f t="shared" si="1"/>
        <v>23</v>
      </c>
      <c r="C27" s="14" t="s">
        <v>58</v>
      </c>
      <c r="D27" s="25">
        <v>5</v>
      </c>
      <c r="E27" s="14" t="s">
        <v>2</v>
      </c>
      <c r="F27" s="29">
        <v>0</v>
      </c>
      <c r="G27" s="5">
        <f t="shared" si="4"/>
        <v>0</v>
      </c>
      <c r="H27" s="5"/>
      <c r="J27" s="5">
        <f t="shared" si="5"/>
        <v>0</v>
      </c>
      <c r="K27" s="5" t="str">
        <f t="shared" si="6"/>
        <v/>
      </c>
    </row>
    <row r="28" spans="2:11" ht="15">
      <c r="B28" s="8">
        <f t="shared" si="1"/>
        <v>24</v>
      </c>
      <c r="C28" s="14" t="s">
        <v>59</v>
      </c>
      <c r="D28" s="25">
        <v>11</v>
      </c>
      <c r="E28" s="14" t="s">
        <v>2</v>
      </c>
      <c r="F28" s="29">
        <v>0</v>
      </c>
      <c r="G28" s="5">
        <f t="shared" si="4"/>
        <v>0</v>
      </c>
      <c r="H28" s="5"/>
      <c r="J28" s="5">
        <f t="shared" si="5"/>
        <v>0</v>
      </c>
      <c r="K28" s="5" t="str">
        <f t="shared" si="6"/>
        <v/>
      </c>
    </row>
    <row r="29" spans="2:11" ht="15">
      <c r="B29" s="8">
        <f t="shared" si="1"/>
        <v>25</v>
      </c>
      <c r="C29" s="14" t="s">
        <v>60</v>
      </c>
      <c r="D29" s="25">
        <v>18</v>
      </c>
      <c r="E29" s="14" t="s">
        <v>2</v>
      </c>
      <c r="F29" s="29">
        <v>0</v>
      </c>
      <c r="G29" s="5">
        <f t="shared" si="4"/>
        <v>0</v>
      </c>
      <c r="H29" s="5"/>
      <c r="J29" s="5">
        <f t="shared" si="5"/>
        <v>0</v>
      </c>
      <c r="K29" s="5" t="str">
        <f t="shared" si="6"/>
        <v/>
      </c>
    </row>
    <row r="30" spans="2:11" ht="15">
      <c r="B30" s="8">
        <f t="shared" si="1"/>
        <v>26</v>
      </c>
      <c r="C30" s="14" t="s">
        <v>61</v>
      </c>
      <c r="D30" s="25">
        <v>4</v>
      </c>
      <c r="E30" s="14" t="s">
        <v>2</v>
      </c>
      <c r="F30" s="29">
        <v>0</v>
      </c>
      <c r="G30" s="5">
        <f t="shared" si="4"/>
        <v>0</v>
      </c>
      <c r="H30" s="5"/>
      <c r="J30" s="5">
        <f t="shared" si="5"/>
        <v>0</v>
      </c>
      <c r="K30" s="5" t="str">
        <f t="shared" si="6"/>
        <v/>
      </c>
    </row>
    <row r="31" spans="2:11" ht="15">
      <c r="B31" s="8">
        <f t="shared" si="1"/>
        <v>27</v>
      </c>
      <c r="C31" s="14" t="s">
        <v>62</v>
      </c>
      <c r="D31" s="25">
        <v>2</v>
      </c>
      <c r="E31" s="14" t="s">
        <v>2</v>
      </c>
      <c r="F31" s="29">
        <v>0</v>
      </c>
      <c r="G31" s="5">
        <f t="shared" si="4"/>
        <v>0</v>
      </c>
      <c r="H31" s="5"/>
      <c r="J31" s="5">
        <f t="shared" si="5"/>
        <v>0</v>
      </c>
      <c r="K31" s="5" t="str">
        <f t="shared" si="6"/>
        <v/>
      </c>
    </row>
    <row r="32" spans="2:11" ht="15">
      <c r="B32" s="8">
        <f t="shared" si="1"/>
        <v>28</v>
      </c>
      <c r="C32" s="14" t="s">
        <v>63</v>
      </c>
      <c r="D32" s="25">
        <v>2</v>
      </c>
      <c r="E32" s="14" t="s">
        <v>2</v>
      </c>
      <c r="F32" s="29">
        <v>0</v>
      </c>
      <c r="G32" s="5">
        <f t="shared" si="4"/>
        <v>0</v>
      </c>
      <c r="H32" s="5"/>
      <c r="J32" s="5">
        <f t="shared" si="5"/>
        <v>0</v>
      </c>
      <c r="K32" s="5" t="str">
        <f t="shared" si="6"/>
        <v/>
      </c>
    </row>
    <row r="33" spans="2:11" ht="15">
      <c r="B33" s="8">
        <f t="shared" si="1"/>
        <v>29</v>
      </c>
      <c r="C33" s="14" t="s">
        <v>82</v>
      </c>
      <c r="D33" s="25">
        <v>6</v>
      </c>
      <c r="E33" s="14" t="s">
        <v>2</v>
      </c>
      <c r="F33" s="29">
        <v>0</v>
      </c>
      <c r="G33" s="5">
        <f t="shared" si="4"/>
        <v>0</v>
      </c>
      <c r="H33" s="5"/>
      <c r="J33" s="5">
        <f t="shared" si="5"/>
        <v>0</v>
      </c>
      <c r="K33" s="5" t="str">
        <f t="shared" si="6"/>
        <v/>
      </c>
    </row>
    <row r="34" spans="2:11" ht="15">
      <c r="B34" s="8">
        <f t="shared" si="1"/>
        <v>30</v>
      </c>
      <c r="C34" s="14" t="s">
        <v>85</v>
      </c>
      <c r="D34" s="25">
        <v>14</v>
      </c>
      <c r="E34" s="14" t="s">
        <v>2</v>
      </c>
      <c r="F34" s="29">
        <v>0</v>
      </c>
      <c r="G34" s="5">
        <f aca="true" t="shared" si="7" ref="G34:G38">D34*F34</f>
        <v>0</v>
      </c>
      <c r="H34" s="5"/>
      <c r="J34" s="5">
        <f aca="true" t="shared" si="8" ref="J34:J38">IF(G34&lt;&gt;"",G34*1.21,"")</f>
        <v>0</v>
      </c>
      <c r="K34" s="5" t="str">
        <f aca="true" t="shared" si="9" ref="K34:K38">IF(H34&lt;&gt;"",H34*1.21,"")</f>
        <v/>
      </c>
    </row>
    <row r="35" spans="2:11" ht="15">
      <c r="B35" s="8">
        <f t="shared" si="1"/>
        <v>31</v>
      </c>
      <c r="C35" s="14" t="s">
        <v>83</v>
      </c>
      <c r="D35" s="25">
        <v>2</v>
      </c>
      <c r="E35" s="14" t="s">
        <v>2</v>
      </c>
      <c r="F35" s="29">
        <v>0</v>
      </c>
      <c r="G35" s="5">
        <f t="shared" si="7"/>
        <v>0</v>
      </c>
      <c r="H35" s="5"/>
      <c r="J35" s="5">
        <f t="shared" si="8"/>
        <v>0</v>
      </c>
      <c r="K35" s="5" t="str">
        <f t="shared" si="9"/>
        <v/>
      </c>
    </row>
    <row r="36" spans="2:11" ht="15">
      <c r="B36" s="8">
        <f t="shared" si="1"/>
        <v>32</v>
      </c>
      <c r="C36" s="14" t="s">
        <v>86</v>
      </c>
      <c r="D36" s="25">
        <v>8</v>
      </c>
      <c r="E36" s="14" t="s">
        <v>2</v>
      </c>
      <c r="F36" s="29">
        <v>0</v>
      </c>
      <c r="G36" s="5">
        <f t="shared" si="7"/>
        <v>0</v>
      </c>
      <c r="H36" s="5"/>
      <c r="J36" s="5">
        <f t="shared" si="8"/>
        <v>0</v>
      </c>
      <c r="K36" s="5" t="str">
        <f t="shared" si="9"/>
        <v/>
      </c>
    </row>
    <row r="37" spans="2:11" ht="15">
      <c r="B37" s="8">
        <f t="shared" si="1"/>
        <v>33</v>
      </c>
      <c r="C37" s="14" t="s">
        <v>84</v>
      </c>
      <c r="D37" s="25">
        <v>8</v>
      </c>
      <c r="E37" s="14" t="s">
        <v>2</v>
      </c>
      <c r="F37" s="29">
        <v>0</v>
      </c>
      <c r="G37" s="5">
        <f t="shared" si="7"/>
        <v>0</v>
      </c>
      <c r="H37" s="5"/>
      <c r="J37" s="5">
        <f t="shared" si="8"/>
        <v>0</v>
      </c>
      <c r="K37" s="5" t="str">
        <f t="shared" si="9"/>
        <v/>
      </c>
    </row>
    <row r="38" spans="2:11" ht="15">
      <c r="B38" s="8">
        <f t="shared" si="1"/>
        <v>34</v>
      </c>
      <c r="C38" s="14" t="s">
        <v>87</v>
      </c>
      <c r="D38" s="25">
        <v>4</v>
      </c>
      <c r="E38" s="14" t="s">
        <v>2</v>
      </c>
      <c r="F38" s="29">
        <v>0</v>
      </c>
      <c r="G38" s="5">
        <f t="shared" si="7"/>
        <v>0</v>
      </c>
      <c r="H38" s="5"/>
      <c r="J38" s="5">
        <f t="shared" si="8"/>
        <v>0</v>
      </c>
      <c r="K38" s="5" t="str">
        <f t="shared" si="9"/>
        <v/>
      </c>
    </row>
    <row r="39" spans="2:11" ht="15">
      <c r="B39" s="8">
        <f t="shared" si="1"/>
        <v>35</v>
      </c>
      <c r="C39" s="14" t="s">
        <v>10</v>
      </c>
      <c r="D39" s="25">
        <f>D75</f>
        <v>530</v>
      </c>
      <c r="E39" s="14" t="s">
        <v>2</v>
      </c>
      <c r="F39" s="29">
        <v>0</v>
      </c>
      <c r="G39" s="5">
        <f>D39*F39</f>
        <v>0</v>
      </c>
      <c r="H39" s="5"/>
      <c r="J39" s="5">
        <f t="shared" si="2"/>
        <v>0</v>
      </c>
      <c r="K39" s="5" t="str">
        <f t="shared" si="3"/>
        <v/>
      </c>
    </row>
    <row r="40" spans="2:11" ht="15">
      <c r="B40" s="8">
        <f t="shared" si="1"/>
        <v>36</v>
      </c>
      <c r="C40" s="14" t="s">
        <v>22</v>
      </c>
      <c r="D40" s="25">
        <v>1</v>
      </c>
      <c r="E40" s="14" t="s">
        <v>71</v>
      </c>
      <c r="F40" s="29">
        <v>0</v>
      </c>
      <c r="G40" s="5">
        <f t="shared" si="0"/>
        <v>0</v>
      </c>
      <c r="H40" s="5"/>
      <c r="J40" s="5">
        <f t="shared" si="2"/>
        <v>0</v>
      </c>
      <c r="K40" s="5" t="str">
        <f t="shared" si="3"/>
        <v/>
      </c>
    </row>
    <row r="41" spans="2:11" ht="15">
      <c r="B41" s="8">
        <f t="shared" si="1"/>
        <v>37</v>
      </c>
      <c r="C41" s="14" t="s">
        <v>3</v>
      </c>
      <c r="D41" s="25">
        <f>524+0</f>
        <v>524</v>
      </c>
      <c r="E41" s="14" t="s">
        <v>2</v>
      </c>
      <c r="F41" s="29">
        <v>0</v>
      </c>
      <c r="G41" s="5">
        <f t="shared" si="0"/>
        <v>0</v>
      </c>
      <c r="H41" s="5"/>
      <c r="J41" s="5">
        <f t="shared" si="2"/>
        <v>0</v>
      </c>
      <c r="K41" s="5" t="str">
        <f t="shared" si="3"/>
        <v/>
      </c>
    </row>
    <row r="42" spans="2:11" ht="15">
      <c r="B42" s="8">
        <f t="shared" si="1"/>
        <v>38</v>
      </c>
      <c r="C42" s="14" t="s">
        <v>4</v>
      </c>
      <c r="D42" s="25">
        <f>ROUND(D39*6.75,0)</f>
        <v>3578</v>
      </c>
      <c r="E42" s="14" t="s">
        <v>5</v>
      </c>
      <c r="F42" s="29">
        <v>0</v>
      </c>
      <c r="G42" s="5">
        <f t="shared" si="0"/>
        <v>0</v>
      </c>
      <c r="H42" s="5"/>
      <c r="J42" s="5">
        <f t="shared" si="2"/>
        <v>0</v>
      </c>
      <c r="K42" s="5" t="str">
        <f t="shared" si="3"/>
        <v/>
      </c>
    </row>
    <row r="43" spans="2:11" ht="15">
      <c r="B43" s="8">
        <f t="shared" si="1"/>
        <v>39</v>
      </c>
      <c r="C43" s="26" t="s">
        <v>11</v>
      </c>
      <c r="D43" s="25">
        <v>2</v>
      </c>
      <c r="E43" s="14" t="s">
        <v>71</v>
      </c>
      <c r="F43" s="29">
        <v>0</v>
      </c>
      <c r="G43" s="5">
        <f t="shared" si="0"/>
        <v>0</v>
      </c>
      <c r="H43" s="5"/>
      <c r="J43" s="5">
        <f t="shared" si="2"/>
        <v>0</v>
      </c>
      <c r="K43" s="5" t="str">
        <f t="shared" si="3"/>
        <v/>
      </c>
    </row>
    <row r="44" spans="2:11" ht="15">
      <c r="B44" s="8">
        <f t="shared" si="1"/>
        <v>40</v>
      </c>
      <c r="C44" s="14" t="s">
        <v>17</v>
      </c>
      <c r="D44" s="25">
        <v>10</v>
      </c>
      <c r="E44" s="14" t="s">
        <v>71</v>
      </c>
      <c r="F44" s="29">
        <v>0</v>
      </c>
      <c r="G44" s="5">
        <f t="shared" si="0"/>
        <v>0</v>
      </c>
      <c r="H44" s="5"/>
      <c r="J44" s="5">
        <f t="shared" si="2"/>
        <v>0</v>
      </c>
      <c r="K44" s="5" t="str">
        <f t="shared" si="3"/>
        <v/>
      </c>
    </row>
    <row r="45" spans="2:11" ht="15">
      <c r="B45" s="8">
        <f t="shared" si="1"/>
        <v>41</v>
      </c>
      <c r="C45" s="14" t="s">
        <v>18</v>
      </c>
      <c r="D45" s="25">
        <v>10</v>
      </c>
      <c r="E45" s="14" t="s">
        <v>71</v>
      </c>
      <c r="F45" s="29">
        <v>0</v>
      </c>
      <c r="G45" s="5">
        <f t="shared" si="0"/>
        <v>0</v>
      </c>
      <c r="H45" s="5"/>
      <c r="J45" s="5">
        <f t="shared" si="2"/>
        <v>0</v>
      </c>
      <c r="K45" s="5" t="str">
        <f t="shared" si="3"/>
        <v/>
      </c>
    </row>
    <row r="46" spans="2:11" ht="15">
      <c r="B46" s="8">
        <f aca="true" t="shared" si="10" ref="B46">1+B45</f>
        <v>42</v>
      </c>
      <c r="C46" s="14" t="s">
        <v>19</v>
      </c>
      <c r="D46" s="25">
        <v>2</v>
      </c>
      <c r="E46" s="14" t="s">
        <v>71</v>
      </c>
      <c r="F46" s="29">
        <v>0</v>
      </c>
      <c r="G46" s="5">
        <f t="shared" si="0"/>
        <v>0</v>
      </c>
      <c r="H46" s="5"/>
      <c r="J46" s="5">
        <f t="shared" si="2"/>
        <v>0</v>
      </c>
      <c r="K46" s="5" t="str">
        <f t="shared" si="3"/>
        <v/>
      </c>
    </row>
    <row r="47" spans="2:11" ht="15">
      <c r="B47" s="8">
        <f aca="true" t="shared" si="11" ref="B47">1+B46</f>
        <v>43</v>
      </c>
      <c r="C47" s="14" t="s">
        <v>29</v>
      </c>
      <c r="D47" s="25">
        <v>140</v>
      </c>
      <c r="E47" s="14" t="s">
        <v>71</v>
      </c>
      <c r="F47" s="29">
        <v>0</v>
      </c>
      <c r="G47" s="5">
        <f t="shared" si="0"/>
        <v>0</v>
      </c>
      <c r="H47" s="5"/>
      <c r="J47" s="5">
        <f t="shared" si="2"/>
        <v>0</v>
      </c>
      <c r="K47" s="5" t="str">
        <f t="shared" si="3"/>
        <v/>
      </c>
    </row>
    <row r="48" spans="2:11" ht="15">
      <c r="B48" s="8">
        <f aca="true" t="shared" si="12" ref="B48">1+B47</f>
        <v>44</v>
      </c>
      <c r="C48" s="14" t="s">
        <v>30</v>
      </c>
      <c r="D48" s="25">
        <v>6</v>
      </c>
      <c r="E48" s="14" t="s">
        <v>71</v>
      </c>
      <c r="F48" s="29">
        <v>0</v>
      </c>
      <c r="G48" s="5">
        <f t="shared" si="0"/>
        <v>0</v>
      </c>
      <c r="H48" s="5"/>
      <c r="J48" s="5">
        <f t="shared" si="2"/>
        <v>0</v>
      </c>
      <c r="K48" s="5" t="str">
        <f t="shared" si="3"/>
        <v/>
      </c>
    </row>
    <row r="49" spans="2:11" ht="15">
      <c r="B49" s="8">
        <f aca="true" t="shared" si="13" ref="B49">1+B48</f>
        <v>45</v>
      </c>
      <c r="C49" s="14" t="s">
        <v>74</v>
      </c>
      <c r="D49" s="25">
        <v>3</v>
      </c>
      <c r="E49" s="14" t="s">
        <v>71</v>
      </c>
      <c r="F49" s="29">
        <v>0</v>
      </c>
      <c r="G49" s="5">
        <f t="shared" si="0"/>
        <v>0</v>
      </c>
      <c r="H49" s="5"/>
      <c r="J49" s="5">
        <f t="shared" si="2"/>
        <v>0</v>
      </c>
      <c r="K49" s="5" t="str">
        <f t="shared" si="3"/>
        <v/>
      </c>
    </row>
    <row r="50" spans="2:11" ht="15">
      <c r="B50" s="8">
        <f aca="true" t="shared" si="14" ref="B50">1+B49</f>
        <v>46</v>
      </c>
      <c r="C50" s="14" t="s">
        <v>21</v>
      </c>
      <c r="D50" s="25">
        <v>20</v>
      </c>
      <c r="E50" s="14" t="s">
        <v>71</v>
      </c>
      <c r="F50" s="29">
        <v>0</v>
      </c>
      <c r="G50" s="5">
        <f t="shared" si="0"/>
        <v>0</v>
      </c>
      <c r="H50" s="5"/>
      <c r="J50" s="5">
        <f t="shared" si="2"/>
        <v>0</v>
      </c>
      <c r="K50" s="5" t="str">
        <f t="shared" si="3"/>
        <v/>
      </c>
    </row>
    <row r="51" spans="2:11" ht="15">
      <c r="B51" s="8">
        <f aca="true" t="shared" si="15" ref="B51">1+B50</f>
        <v>47</v>
      </c>
      <c r="C51" s="14" t="s">
        <v>31</v>
      </c>
      <c r="D51" s="25">
        <v>9</v>
      </c>
      <c r="E51" s="14" t="s">
        <v>71</v>
      </c>
      <c r="F51" s="29">
        <v>0</v>
      </c>
      <c r="G51" s="5">
        <f t="shared" si="0"/>
        <v>0</v>
      </c>
      <c r="H51" s="5"/>
      <c r="J51" s="5">
        <f t="shared" si="2"/>
        <v>0</v>
      </c>
      <c r="K51" s="5" t="str">
        <f t="shared" si="3"/>
        <v/>
      </c>
    </row>
    <row r="52" spans="2:11" ht="15">
      <c r="B52" s="8">
        <f aca="true" t="shared" si="16" ref="B52">1+B51</f>
        <v>48</v>
      </c>
      <c r="C52" s="14" t="s">
        <v>34</v>
      </c>
      <c r="D52" s="25">
        <v>3</v>
      </c>
      <c r="E52" s="14" t="s">
        <v>71</v>
      </c>
      <c r="F52" s="29">
        <v>0</v>
      </c>
      <c r="G52" s="5">
        <f t="shared" si="0"/>
        <v>0</v>
      </c>
      <c r="H52" s="5"/>
      <c r="J52" s="5">
        <f t="shared" si="2"/>
        <v>0</v>
      </c>
      <c r="K52" s="5" t="str">
        <f t="shared" si="3"/>
        <v/>
      </c>
    </row>
    <row r="53" spans="2:11" ht="15">
      <c r="B53" s="8">
        <f aca="true" t="shared" si="17" ref="B53">1+B52</f>
        <v>49</v>
      </c>
      <c r="C53" s="14" t="s">
        <v>35</v>
      </c>
      <c r="D53" s="25">
        <v>5</v>
      </c>
      <c r="E53" s="14" t="s">
        <v>71</v>
      </c>
      <c r="F53" s="29">
        <v>0</v>
      </c>
      <c r="G53" s="5">
        <f t="shared" si="0"/>
        <v>0</v>
      </c>
      <c r="H53" s="5"/>
      <c r="J53" s="5">
        <f t="shared" si="2"/>
        <v>0</v>
      </c>
      <c r="K53" s="5" t="str">
        <f t="shared" si="3"/>
        <v/>
      </c>
    </row>
    <row r="54" spans="2:11" ht="15">
      <c r="B54" s="8">
        <f aca="true" t="shared" si="18" ref="B54">1+B53</f>
        <v>50</v>
      </c>
      <c r="C54" s="14" t="s">
        <v>32</v>
      </c>
      <c r="D54" s="25">
        <v>26</v>
      </c>
      <c r="E54" s="14" t="s">
        <v>71</v>
      </c>
      <c r="F54" s="29">
        <v>0</v>
      </c>
      <c r="G54" s="5">
        <f t="shared" si="0"/>
        <v>0</v>
      </c>
      <c r="H54" s="5"/>
      <c r="J54" s="5">
        <f t="shared" si="2"/>
        <v>0</v>
      </c>
      <c r="K54" s="5" t="str">
        <f t="shared" si="3"/>
        <v/>
      </c>
    </row>
    <row r="55" spans="2:11" ht="15">
      <c r="B55" s="8">
        <f aca="true" t="shared" si="19" ref="B55:B64">1+B54</f>
        <v>51</v>
      </c>
      <c r="C55" s="14" t="s">
        <v>75</v>
      </c>
      <c r="D55" s="25">
        <v>1</v>
      </c>
      <c r="E55" s="14" t="s">
        <v>71</v>
      </c>
      <c r="F55" s="29">
        <v>0</v>
      </c>
      <c r="G55" s="5">
        <f t="shared" si="0"/>
        <v>0</v>
      </c>
      <c r="H55" s="5"/>
      <c r="J55" s="5">
        <f t="shared" si="2"/>
        <v>0</v>
      </c>
      <c r="K55" s="5"/>
    </row>
    <row r="56" spans="2:11" ht="15">
      <c r="B56" s="8">
        <f t="shared" si="19"/>
        <v>52</v>
      </c>
      <c r="C56" s="14" t="s">
        <v>80</v>
      </c>
      <c r="D56" s="25">
        <v>1</v>
      </c>
      <c r="E56" s="14" t="s">
        <v>71</v>
      </c>
      <c r="F56" s="29">
        <v>0</v>
      </c>
      <c r="G56" s="5">
        <f aca="true" t="shared" si="20" ref="G56:G63">F56*D56</f>
        <v>0</v>
      </c>
      <c r="H56" s="5"/>
      <c r="J56" s="5">
        <f t="shared" si="2"/>
        <v>0</v>
      </c>
      <c r="K56" s="5" t="str">
        <f t="shared" si="3"/>
        <v/>
      </c>
    </row>
    <row r="57" spans="2:11" ht="15">
      <c r="B57" s="8">
        <f t="shared" si="19"/>
        <v>53</v>
      </c>
      <c r="C57" s="14" t="s">
        <v>6</v>
      </c>
      <c r="D57" s="25">
        <v>340</v>
      </c>
      <c r="E57" s="14" t="s">
        <v>7</v>
      </c>
      <c r="F57" s="29">
        <v>0</v>
      </c>
      <c r="G57" s="5">
        <f t="shared" si="20"/>
        <v>0</v>
      </c>
      <c r="H57" s="5"/>
      <c r="J57" s="5">
        <f t="shared" si="2"/>
        <v>0</v>
      </c>
      <c r="K57" s="5" t="str">
        <f t="shared" si="3"/>
        <v/>
      </c>
    </row>
    <row r="58" spans="2:11" ht="15">
      <c r="B58" s="8">
        <f t="shared" si="19"/>
        <v>54</v>
      </c>
      <c r="C58" s="14" t="s">
        <v>72</v>
      </c>
      <c r="D58" s="25">
        <v>1</v>
      </c>
      <c r="E58" s="14" t="s">
        <v>71</v>
      </c>
      <c r="F58" s="29">
        <f>IF(SUM(F5:F57)&gt;0,(0.0412*((SUM(G39:H42,G43:H44,G46:H57))*0.13)+5000),0)</f>
        <v>0</v>
      </c>
      <c r="G58" s="5"/>
      <c r="H58" s="5">
        <f>F58*D58</f>
        <v>0</v>
      </c>
      <c r="J58" s="5" t="str">
        <f t="shared" si="2"/>
        <v/>
      </c>
      <c r="K58" s="5">
        <f t="shared" si="3"/>
        <v>0</v>
      </c>
    </row>
    <row r="59" spans="2:11" ht="15">
      <c r="B59" s="8">
        <f t="shared" si="19"/>
        <v>55</v>
      </c>
      <c r="C59" s="14" t="s">
        <v>73</v>
      </c>
      <c r="D59" s="25">
        <v>1</v>
      </c>
      <c r="E59" s="14" t="s">
        <v>71</v>
      </c>
      <c r="F59" s="29">
        <f>IF(F58&gt;0,(0.0325*((SUM(G39:H42,G43:H44,G46:H57))*0.13)+3500),0)</f>
        <v>0</v>
      </c>
      <c r="G59" s="5"/>
      <c r="H59" s="5">
        <f>F59*D59</f>
        <v>0</v>
      </c>
      <c r="J59" s="5" t="str">
        <f t="shared" si="2"/>
        <v/>
      </c>
      <c r="K59" s="5">
        <f t="shared" si="3"/>
        <v>0</v>
      </c>
    </row>
    <row r="60" spans="2:11" ht="15">
      <c r="B60" s="8">
        <f t="shared" si="19"/>
        <v>56</v>
      </c>
      <c r="C60" s="14" t="s">
        <v>8</v>
      </c>
      <c r="D60" s="25">
        <v>1</v>
      </c>
      <c r="E60" s="14" t="s">
        <v>71</v>
      </c>
      <c r="F60" s="29">
        <v>0</v>
      </c>
      <c r="G60" s="5">
        <f t="shared" si="20"/>
        <v>0</v>
      </c>
      <c r="H60" s="5"/>
      <c r="J60" s="5">
        <f t="shared" si="2"/>
        <v>0</v>
      </c>
      <c r="K60" s="5" t="str">
        <f t="shared" si="3"/>
        <v/>
      </c>
    </row>
    <row r="61" spans="2:11" ht="15">
      <c r="B61" s="8">
        <f t="shared" si="19"/>
        <v>57</v>
      </c>
      <c r="C61" s="14" t="s">
        <v>33</v>
      </c>
      <c r="D61" s="25">
        <v>1</v>
      </c>
      <c r="E61" s="14" t="s">
        <v>71</v>
      </c>
      <c r="F61" s="29">
        <v>0</v>
      </c>
      <c r="G61" s="5">
        <f t="shared" si="20"/>
        <v>0</v>
      </c>
      <c r="H61" s="5"/>
      <c r="J61" s="5">
        <f t="shared" si="2"/>
        <v>0</v>
      </c>
      <c r="K61" s="5" t="str">
        <f t="shared" si="3"/>
        <v/>
      </c>
    </row>
    <row r="62" spans="2:11" ht="15">
      <c r="B62" s="8">
        <f t="shared" si="19"/>
        <v>58</v>
      </c>
      <c r="C62" s="14" t="s">
        <v>69</v>
      </c>
      <c r="D62" s="25">
        <v>1</v>
      </c>
      <c r="E62" s="14" t="s">
        <v>71</v>
      </c>
      <c r="F62" s="29">
        <v>0</v>
      </c>
      <c r="G62" s="5">
        <f t="shared" si="20"/>
        <v>0</v>
      </c>
      <c r="H62" s="5"/>
      <c r="J62" s="5">
        <f t="shared" si="2"/>
        <v>0</v>
      </c>
      <c r="K62" s="5" t="str">
        <f t="shared" si="3"/>
        <v/>
      </c>
    </row>
    <row r="63" spans="2:11" ht="15">
      <c r="B63" s="8">
        <f t="shared" si="19"/>
        <v>59</v>
      </c>
      <c r="C63" s="14" t="s">
        <v>12</v>
      </c>
      <c r="D63" s="25">
        <v>1</v>
      </c>
      <c r="E63" s="14" t="s">
        <v>71</v>
      </c>
      <c r="F63" s="29">
        <v>0</v>
      </c>
      <c r="G63" s="5">
        <f t="shared" si="20"/>
        <v>0</v>
      </c>
      <c r="H63" s="5"/>
      <c r="J63" s="5">
        <f t="shared" si="2"/>
        <v>0</v>
      </c>
      <c r="K63" s="5" t="str">
        <f t="shared" si="3"/>
        <v/>
      </c>
    </row>
    <row r="64" spans="2:11" ht="15">
      <c r="B64" s="8">
        <f t="shared" si="19"/>
        <v>60</v>
      </c>
      <c r="C64" s="14" t="s">
        <v>20</v>
      </c>
      <c r="D64" s="25">
        <v>1</v>
      </c>
      <c r="E64" s="14" t="s">
        <v>71</v>
      </c>
      <c r="F64" s="29">
        <v>0</v>
      </c>
      <c r="G64" s="14"/>
      <c r="H64" s="5">
        <f>F64*D64</f>
        <v>0</v>
      </c>
      <c r="J64" s="5" t="str">
        <f aca="true" t="shared" si="21" ref="J64">IF(G64&lt;&gt;"",G64*1.21,"")</f>
        <v/>
      </c>
      <c r="K64" s="5">
        <f aca="true" t="shared" si="22" ref="K64">IF(H64&lt;&gt;"",H64*1.21,"")</f>
        <v>0</v>
      </c>
    </row>
    <row r="65" spans="2:11" ht="15">
      <c r="B65" s="8">
        <f aca="true" t="shared" si="23" ref="B65">1+B64</f>
        <v>61</v>
      </c>
      <c r="C65" s="14"/>
      <c r="D65" s="25"/>
      <c r="E65" s="14"/>
      <c r="F65" s="29"/>
      <c r="G65" s="14"/>
      <c r="H65" s="5"/>
      <c r="J65" s="5" t="str">
        <f t="shared" si="2"/>
        <v/>
      </c>
      <c r="K65" s="5" t="str">
        <f t="shared" si="3"/>
        <v/>
      </c>
    </row>
    <row r="66" spans="4:11" ht="15">
      <c r="D66" s="6"/>
      <c r="F66" s="30"/>
      <c r="H66" s="28"/>
      <c r="I66" s="28"/>
      <c r="J66" s="28"/>
      <c r="K66" s="28"/>
    </row>
    <row r="67" spans="3:11" ht="15">
      <c r="C67" s="22" t="s">
        <v>27</v>
      </c>
      <c r="D67" s="22" t="s">
        <v>28</v>
      </c>
      <c r="E67" s="23" t="s">
        <v>9</v>
      </c>
      <c r="F67" s="22" t="s">
        <v>15</v>
      </c>
      <c r="G67" s="22" t="s">
        <v>24</v>
      </c>
      <c r="H67" s="28"/>
      <c r="I67" s="28"/>
      <c r="J67" s="28"/>
      <c r="K67" s="28"/>
    </row>
    <row r="68" spans="3:12" ht="15">
      <c r="C68" s="14" t="s">
        <v>68</v>
      </c>
      <c r="D68" s="15"/>
      <c r="E68" s="16">
        <f>(SUM(G5:H65))+E75</f>
        <v>0</v>
      </c>
      <c r="F68" s="16">
        <f>0.21*E68</f>
        <v>0</v>
      </c>
      <c r="G68" s="16">
        <f>E68+F68</f>
        <v>0</v>
      </c>
      <c r="H68" s="28"/>
      <c r="I68" s="28"/>
      <c r="J68" s="28"/>
      <c r="K68" s="28"/>
      <c r="L68" s="30"/>
    </row>
    <row r="69" spans="3:11" ht="15">
      <c r="C69" s="14" t="s">
        <v>65</v>
      </c>
      <c r="D69" s="17">
        <f>_xlfn.IFERROR(E69/E68,0)</f>
        <v>0</v>
      </c>
      <c r="E69" s="5">
        <f>(SUM(G5:G65))+E75</f>
        <v>0</v>
      </c>
      <c r="F69" s="16">
        <f aca="true" t="shared" si="24" ref="F69:F70">0.21*E69</f>
        <v>0</v>
      </c>
      <c r="G69" s="16">
        <f aca="true" t="shared" si="25" ref="G69:G70">E69+F69</f>
        <v>0</v>
      </c>
      <c r="H69" s="28"/>
      <c r="I69" s="28"/>
      <c r="J69" s="28"/>
      <c r="K69" s="28"/>
    </row>
    <row r="70" spans="3:11" ht="15">
      <c r="C70" s="14" t="s">
        <v>66</v>
      </c>
      <c r="D70" s="17">
        <f>1-D69</f>
        <v>1</v>
      </c>
      <c r="E70" s="5">
        <f>SUM(H5:H65)</f>
        <v>0</v>
      </c>
      <c r="F70" s="16">
        <f t="shared" si="24"/>
        <v>0</v>
      </c>
      <c r="G70" s="16">
        <f t="shared" si="25"/>
        <v>0</v>
      </c>
      <c r="H70" s="28"/>
      <c r="I70" s="28"/>
      <c r="J70" s="28"/>
      <c r="K70" s="28"/>
    </row>
    <row r="71" spans="3:11" ht="15">
      <c r="C71" s="10"/>
      <c r="D71" s="7"/>
      <c r="G71" s="7"/>
      <c r="H71" s="28"/>
      <c r="I71" s="28"/>
      <c r="J71" s="28"/>
      <c r="K71" s="28"/>
    </row>
    <row r="72" spans="3:11" ht="15">
      <c r="C72" s="10"/>
      <c r="D72" s="7"/>
      <c r="G72" s="7"/>
      <c r="H72" s="28"/>
      <c r="I72" s="28"/>
      <c r="J72" s="28"/>
      <c r="K72" s="28"/>
    </row>
    <row r="73" spans="3:11" ht="15">
      <c r="C73" s="10" t="s">
        <v>16</v>
      </c>
      <c r="D73" s="4"/>
      <c r="G73" s="7"/>
      <c r="H73" s="28"/>
      <c r="I73" s="28"/>
      <c r="J73" s="28"/>
      <c r="K73" s="28"/>
    </row>
    <row r="74" spans="4:11" ht="15">
      <c r="D74" s="9" t="s">
        <v>0</v>
      </c>
      <c r="E74" s="11" t="s">
        <v>9</v>
      </c>
      <c r="F74" s="12" t="s">
        <v>15</v>
      </c>
      <c r="G74" s="12" t="s">
        <v>13</v>
      </c>
      <c r="H74" s="28"/>
      <c r="I74" s="28"/>
      <c r="J74" s="28"/>
      <c r="K74" s="28"/>
    </row>
    <row r="75" spans="3:11" ht="15">
      <c r="C75" t="s">
        <v>70</v>
      </c>
      <c r="D75" s="18">
        <f>SUMIFS(D:D,C:C,"*Svítidlo*")</f>
        <v>530</v>
      </c>
      <c r="E75" s="19">
        <f>IF(SUM(F5:F37)&gt;0,13*D75,0)</f>
        <v>0</v>
      </c>
      <c r="F75" s="19">
        <f>0.21*E75</f>
        <v>0</v>
      </c>
      <c r="G75" s="20">
        <f>E75+F75</f>
        <v>0</v>
      </c>
      <c r="H75" s="28"/>
      <c r="I75" s="28"/>
      <c r="J75" s="28"/>
      <c r="K75" s="28"/>
    </row>
    <row r="76" spans="1:11" ht="15">
      <c r="A76"/>
      <c r="C76" t="s">
        <v>67</v>
      </c>
      <c r="D76" s="6"/>
      <c r="G76" s="7"/>
      <c r="H76" s="28"/>
      <c r="I76" s="28"/>
      <c r="J76" s="28"/>
      <c r="K76" s="28"/>
    </row>
    <row r="77" spans="1:11" ht="15">
      <c r="A77"/>
      <c r="C77" t="s">
        <v>64</v>
      </c>
      <c r="D77" s="6"/>
      <c r="G77" s="7"/>
      <c r="H77" s="28"/>
      <c r="I77" s="28"/>
      <c r="J77" s="28"/>
      <c r="K77" s="28"/>
    </row>
    <row r="78" spans="1:7" ht="15" customHeight="1">
      <c r="A78"/>
      <c r="D78" s="21"/>
      <c r="E78" s="21"/>
      <c r="F78" s="21"/>
      <c r="G78" s="21"/>
    </row>
    <row r="79" ht="15">
      <c r="A79"/>
    </row>
    <row r="80" spans="1:11" ht="15">
      <c r="A80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/>
      <c r="C82" s="28" t="s">
        <v>76</v>
      </c>
      <c r="D82" s="28"/>
      <c r="E82" s="28"/>
      <c r="F82" s="28"/>
      <c r="G82" s="28"/>
      <c r="H82" s="28"/>
      <c r="I82" s="28"/>
      <c r="J82" s="28"/>
      <c r="K82" s="28"/>
    </row>
    <row r="83" spans="1:11" ht="15">
      <c r="A83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5">
      <c r="A84"/>
      <c r="C84" s="28"/>
      <c r="D84" s="28"/>
      <c r="E84" s="28"/>
      <c r="F84" s="28"/>
      <c r="G84" s="28" t="s">
        <v>77</v>
      </c>
      <c r="H84" s="28"/>
      <c r="I84" s="28"/>
      <c r="J84" s="28"/>
      <c r="K84" s="28"/>
    </row>
    <row r="85" spans="1:11" ht="15">
      <c r="A85"/>
      <c r="C85" s="28" t="s">
        <v>78</v>
      </c>
      <c r="D85" s="28"/>
      <c r="E85" s="28"/>
      <c r="F85" s="28"/>
      <c r="G85" s="28" t="s">
        <v>89</v>
      </c>
      <c r="H85" s="28"/>
      <c r="I85" s="28"/>
      <c r="J85" s="28"/>
      <c r="K85" s="28"/>
    </row>
    <row r="86" spans="1:11" ht="15">
      <c r="A86"/>
      <c r="C86" s="28"/>
      <c r="D86" s="28"/>
      <c r="E86" s="28"/>
      <c r="F86" s="28"/>
      <c r="G86" s="28"/>
      <c r="H86" s="28"/>
      <c r="I86" s="28"/>
      <c r="J86" s="28"/>
      <c r="K86" s="28"/>
    </row>
    <row r="87" ht="15">
      <c r="A87"/>
    </row>
    <row r="88" ht="15">
      <c r="A88"/>
    </row>
    <row r="89" spans="6:7" ht="15">
      <c r="F89" s="3"/>
      <c r="G89" s="4"/>
    </row>
    <row r="90" spans="6:7" ht="15">
      <c r="F90" s="3"/>
      <c r="G90" s="4"/>
    </row>
  </sheetData>
  <sheetProtection algorithmName="SHA-512" hashValue="q2VHEEA3I+CUfmTYyB+1apHcBWgaE4nKAMHCDziodRYG7hhcWg6i/z1IlnSGqeIXpG+NWF3/1kWdyXEPtfvu/g==" saltValue="2mT85JYMbq0b8ffGSvqvoA==" spinCount="100000" sheet="1" objects="1" scenarios="1"/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Rulfová Iveta Ing.</cp:lastModifiedBy>
  <cp:lastPrinted>2022-03-18T10:59:41Z</cp:lastPrinted>
  <dcterms:created xsi:type="dcterms:W3CDTF">2015-11-07T13:06:05Z</dcterms:created>
  <dcterms:modified xsi:type="dcterms:W3CDTF">2023-12-13T13:23:55Z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